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<sst xmlns="http://schemas.openxmlformats.org/spreadsheetml/2006/main" count="1421" uniqueCount="615">
  <si>
    <t>STATEMENT OF CAPITAL AND OPERATING REVENUE FOR THE 3rd Quarter Ended 31 March 2020</t>
  </si>
  <si>
    <t>Main appropriation</t>
  </si>
  <si>
    <t>Adjusted Budget</t>
  </si>
  <si>
    <t>First Quarter 2019/20</t>
  </si>
  <si>
    <t>Second Quarter 2019/20</t>
  </si>
  <si>
    <t>Third Quarter 2019/20</t>
  </si>
  <si>
    <t>Fourth Quarter 2019/20</t>
  </si>
  <si>
    <t>Year to date: 31 March 2020</t>
  </si>
  <si>
    <t>Third Quarter 2018/19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</si>
  <si>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</si>
  <si>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</si>
  <si>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</si>
  <si>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</si>
  <si>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</si>
  <si>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</si>
  <si>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</si>
  <si>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</si>
  <si>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</si>
  <si>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</si>
  <si>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Q3 of 2018/19 to Q3 of 2019/20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</si>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</sst>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#,##0_);\(##,##0\);0_)"/>
    <numFmt numFmtId="178" formatCode="#,###.0\%"/>
    <numFmt numFmtId="179" formatCode="_(* #,##0_);_(* \(#,##0\);_(* &quot;- &quot;?_);_(@_)"/>
    <numFmt numFmtId="180" formatCode="0.0%;\(0.0%\);_(* &quot;- &quot;?_);_(@_)"/>
    <numFmt numFmtId="181" formatCode="#,###.0%"/>
    <numFmt numFmtId="182" formatCode="_(* #,##0,_);_(* \(#,##0,\);_(* &quot;- &quot;?_);_(@_)"/>
    <numFmt numFmtId="183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5" fillId="0" borderId="20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left" wrapText="1" indent="1"/>
      <protection/>
    </xf>
    <xf numFmtId="0" fontId="46" fillId="0" borderId="20" xfId="0" applyFont="1" applyBorder="1" applyAlignment="1" applyProtection="1">
      <alignment wrapText="1"/>
      <protection/>
    </xf>
    <xf numFmtId="0" fontId="46" fillId="0" borderId="20" xfId="0" applyFont="1" applyBorder="1" applyAlignment="1" applyProtection="1">
      <alignment horizontal="left" wrapText="1" indent="1"/>
      <protection/>
    </xf>
    <xf numFmtId="0" fontId="46" fillId="0" borderId="24" xfId="0" applyFont="1" applyBorder="1" applyAlignment="1" applyProtection="1">
      <alignment wrapText="1"/>
      <protection/>
    </xf>
    <xf numFmtId="0" fontId="45" fillId="0" borderId="20" xfId="0" applyFont="1" applyBorder="1" applyAlignment="1" applyProtection="1">
      <alignment horizontal="right"/>
      <protection/>
    </xf>
    <xf numFmtId="0" fontId="45" fillId="0" borderId="20" xfId="0" applyFont="1" applyBorder="1" applyAlignment="1" applyProtection="1">
      <alignment horizontal="left"/>
      <protection/>
    </xf>
    <xf numFmtId="0" fontId="45" fillId="0" borderId="24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left"/>
      <protection/>
    </xf>
    <xf numFmtId="0" fontId="45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6" fillId="0" borderId="27" xfId="0" applyNumberFormat="1" applyFont="1" applyBorder="1" applyAlignment="1" applyProtection="1">
      <alignment horizontal="right" wrapText="1"/>
      <protection/>
    </xf>
    <xf numFmtId="182" fontId="46" fillId="0" borderId="28" xfId="0" applyNumberFormat="1" applyFont="1" applyBorder="1" applyAlignment="1" applyProtection="1">
      <alignment horizontal="right" wrapText="1"/>
      <protection/>
    </xf>
    <xf numFmtId="182" fontId="46" fillId="0" borderId="30" xfId="0" applyNumberFormat="1" applyFont="1" applyBorder="1" applyAlignment="1" applyProtection="1">
      <alignment horizontal="right"/>
      <protection/>
    </xf>
    <xf numFmtId="182" fontId="46" fillId="0" borderId="28" xfId="0" applyNumberFormat="1" applyFont="1" applyBorder="1" applyAlignment="1" applyProtection="1">
      <alignment horizontal="right"/>
      <protection/>
    </xf>
    <xf numFmtId="182" fontId="45" fillId="0" borderId="27" xfId="0" applyNumberFormat="1" applyFont="1" applyBorder="1" applyAlignment="1" applyProtection="1">
      <alignment horizontal="right"/>
      <protection/>
    </xf>
    <xf numFmtId="182" fontId="45" fillId="0" borderId="28" xfId="0" applyNumberFormat="1" applyFont="1" applyBorder="1" applyAlignment="1" applyProtection="1">
      <alignment horizontal="right"/>
      <protection/>
    </xf>
    <xf numFmtId="182" fontId="45" fillId="0" borderId="30" xfId="0" applyNumberFormat="1" applyFont="1" applyBorder="1" applyAlignment="1" applyProtection="1">
      <alignment horizontal="right"/>
      <protection/>
    </xf>
    <xf numFmtId="182" fontId="45" fillId="0" borderId="32" xfId="0" applyNumberFormat="1" applyFont="1" applyBorder="1" applyAlignment="1" applyProtection="1">
      <alignment horizontal="right"/>
      <protection/>
    </xf>
    <xf numFmtId="182" fontId="45" fillId="0" borderId="31" xfId="0" applyNumberFormat="1" applyFont="1" applyBorder="1" applyAlignment="1" applyProtection="1">
      <alignment horizontal="right"/>
      <protection/>
    </xf>
    <xf numFmtId="182" fontId="45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6" fillId="0" borderId="30" xfId="0" applyNumberFormat="1" applyFont="1" applyBorder="1" applyAlignment="1" applyProtection="1">
      <alignment horizontal="right" wrapText="1"/>
      <protection/>
    </xf>
    <xf numFmtId="183" fontId="45" fillId="0" borderId="30" xfId="0" applyNumberFormat="1" applyFont="1" applyBorder="1" applyAlignment="1" applyProtection="1">
      <alignment horizontal="right"/>
      <protection/>
    </xf>
    <xf numFmtId="183" fontId="45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2" fontId="46" fillId="0" borderId="27" xfId="0" applyNumberFormat="1" applyFont="1" applyBorder="1" applyAlignment="1" applyProtection="1">
      <alignment horizontal="right"/>
      <protection/>
    </xf>
    <xf numFmtId="182" fontId="46" fillId="0" borderId="30" xfId="0" applyNumberFormat="1" applyFont="1" applyBorder="1" applyAlignment="1" applyProtection="1">
      <alignment horizontal="right" wrapText="1"/>
      <protection/>
    </xf>
    <xf numFmtId="183" fontId="46" fillId="0" borderId="27" xfId="0" applyNumberFormat="1" applyFont="1" applyBorder="1" applyAlignment="1" applyProtection="1">
      <alignment horizontal="right" wrapText="1"/>
      <protection/>
    </xf>
    <xf numFmtId="183" fontId="46" fillId="0" borderId="29" xfId="0" applyNumberFormat="1" applyFont="1" applyBorder="1" applyAlignment="1" applyProtection="1">
      <alignment horizontal="right" wrapText="1"/>
      <protection/>
    </xf>
    <xf numFmtId="183" fontId="45" fillId="0" borderId="27" xfId="0" applyNumberFormat="1" applyFont="1" applyBorder="1" applyAlignment="1" applyProtection="1">
      <alignment horizontal="right"/>
      <protection/>
    </xf>
    <xf numFmtId="183" fontId="45" fillId="0" borderId="29" xfId="0" applyNumberFormat="1" applyFont="1" applyBorder="1" applyAlignment="1" applyProtection="1">
      <alignment horizontal="right"/>
      <protection/>
    </xf>
    <xf numFmtId="183" fontId="45" fillId="0" borderId="32" xfId="0" applyNumberFormat="1" applyFont="1" applyBorder="1" applyAlignment="1" applyProtection="1">
      <alignment horizontal="right"/>
      <protection/>
    </xf>
    <xf numFmtId="183" fontId="45" fillId="0" borderId="34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A3" sqref="A3:IV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3.5">
      <c r="A1" s="1" t="s">
        <v>613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3.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3.5">
      <c r="A9" s="29"/>
      <c r="B9" s="38" t="s">
        <v>21</v>
      </c>
      <c r="C9" s="39" t="s">
        <v>22</v>
      </c>
      <c r="D9" s="72">
        <v>43861819422</v>
      </c>
      <c r="E9" s="73">
        <v>8541218142</v>
      </c>
      <c r="F9" s="74">
        <f>$D9+$E9</f>
        <v>52403037564</v>
      </c>
      <c r="G9" s="72">
        <v>44524242688</v>
      </c>
      <c r="H9" s="73">
        <v>9784893067</v>
      </c>
      <c r="I9" s="75">
        <f>$G9+$H9</f>
        <v>54309135755</v>
      </c>
      <c r="J9" s="72">
        <v>10187432996</v>
      </c>
      <c r="K9" s="73">
        <v>3103080218</v>
      </c>
      <c r="L9" s="73">
        <f>$J9+$K9</f>
        <v>13290513214</v>
      </c>
      <c r="M9" s="100">
        <f>IF($F9=0,0,$L9/$F9)</f>
        <v>0.2536210462564933</v>
      </c>
      <c r="N9" s="111">
        <v>5356669133</v>
      </c>
      <c r="O9" s="112">
        <v>1489844907</v>
      </c>
      <c r="P9" s="113">
        <f>$N9+$O9</f>
        <v>6846514040</v>
      </c>
      <c r="Q9" s="100">
        <f>IF($F9=0,0,$P9/$F9)</f>
        <v>0.1306510912013131</v>
      </c>
      <c r="R9" s="111">
        <v>6021763707</v>
      </c>
      <c r="S9" s="113">
        <v>955784432</v>
      </c>
      <c r="T9" s="113">
        <f>$R9+$S9</f>
        <v>6977548139</v>
      </c>
      <c r="U9" s="100">
        <f>IF($I9=0,0,$T9/$I9)</f>
        <v>0.12847834976563052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$J9+$N9+$R9</f>
        <v>21565865836</v>
      </c>
      <c r="AA9" s="73">
        <f>$K9+$O9+$S9</f>
        <v>5548709557</v>
      </c>
      <c r="AB9" s="73">
        <f>$Z9+$AA9</f>
        <v>27114575393</v>
      </c>
      <c r="AC9" s="100">
        <f>IF($I9=0,0,$AB9/$I9)</f>
        <v>0.49926361405049025</v>
      </c>
      <c r="AD9" s="72">
        <v>24092508976</v>
      </c>
      <c r="AE9" s="73">
        <v>4917336772</v>
      </c>
      <c r="AF9" s="73">
        <f>$AD9+$AE9</f>
        <v>29009845748</v>
      </c>
      <c r="AG9" s="73">
        <v>25118765259</v>
      </c>
      <c r="AH9" s="73">
        <v>25118765259</v>
      </c>
      <c r="AI9" s="73">
        <v>6971973549</v>
      </c>
      <c r="AJ9" s="100">
        <f>IF($AH9=0,0,$AI9/$AH9)</f>
        <v>0.27756036083429525</v>
      </c>
      <c r="AK9" s="100">
        <f>IF($AF9=0,0,(($T9/$AF9)-1))</f>
        <v>-0.7594765515262677</v>
      </c>
      <c r="AL9" s="12"/>
      <c r="AM9" s="12"/>
      <c r="AN9" s="12"/>
      <c r="AO9" s="12"/>
    </row>
    <row r="10" spans="1:41" s="13" customFormat="1" ht="13.5">
      <c r="A10" s="29"/>
      <c r="B10" s="38" t="s">
        <v>23</v>
      </c>
      <c r="C10" s="39" t="s">
        <v>24</v>
      </c>
      <c r="D10" s="72">
        <v>18168871224</v>
      </c>
      <c r="E10" s="73">
        <v>3399079064</v>
      </c>
      <c r="F10" s="75">
        <f aca="true" t="shared" si="0" ref="F10:F18">$D10+$E10</f>
        <v>21567950288</v>
      </c>
      <c r="G10" s="72">
        <v>18618337769</v>
      </c>
      <c r="H10" s="73">
        <v>3572122478</v>
      </c>
      <c r="I10" s="75">
        <f aca="true" t="shared" si="1" ref="I10:I18">$G10+$H10</f>
        <v>22190460247</v>
      </c>
      <c r="J10" s="72">
        <v>4930698414</v>
      </c>
      <c r="K10" s="73">
        <v>2496015526</v>
      </c>
      <c r="L10" s="73">
        <f aca="true" t="shared" si="2" ref="L10:L18">$J10+$K10</f>
        <v>7426713940</v>
      </c>
      <c r="M10" s="100">
        <f aca="true" t="shared" si="3" ref="M10:M18">IF($F10=0,0,$L10/$F10)</f>
        <v>0.3443402753080381</v>
      </c>
      <c r="N10" s="111">
        <v>3747968765</v>
      </c>
      <c r="O10" s="112">
        <v>361067293</v>
      </c>
      <c r="P10" s="113">
        <f aca="true" t="shared" si="4" ref="P10:P18">$N10+$O10</f>
        <v>4109036058</v>
      </c>
      <c r="Q10" s="100">
        <f aca="true" t="shared" si="5" ref="Q10:Q18">IF($F10=0,0,$P10/$F10)</f>
        <v>0.19051583498345645</v>
      </c>
      <c r="R10" s="111">
        <v>4503178548</v>
      </c>
      <c r="S10" s="113">
        <v>251387838</v>
      </c>
      <c r="T10" s="113">
        <f aca="true" t="shared" si="6" ref="T10:T18">$R10+$S10</f>
        <v>4754566386</v>
      </c>
      <c r="U10" s="100">
        <f aca="true" t="shared" si="7" ref="U10:U18">IF($I10=0,0,$T10/$I10)</f>
        <v>0.21426172927813814</v>
      </c>
      <c r="V10" s="111">
        <v>0</v>
      </c>
      <c r="W10" s="113">
        <v>0</v>
      </c>
      <c r="X10" s="113">
        <f aca="true" t="shared" si="8" ref="X10:X18">$V10+$W10</f>
        <v>0</v>
      </c>
      <c r="Y10" s="100">
        <f aca="true" t="shared" si="9" ref="Y10:Y18">IF($I10=0,0,$X10/$I10)</f>
        <v>0</v>
      </c>
      <c r="Z10" s="72">
        <f aca="true" t="shared" si="10" ref="Z10:Z18">$J10+$N10+$R10</f>
        <v>13181845727</v>
      </c>
      <c r="AA10" s="73">
        <f aca="true" t="shared" si="11" ref="AA10:AA18">$K10+$O10+$S10</f>
        <v>3108470657</v>
      </c>
      <c r="AB10" s="73">
        <f aca="true" t="shared" si="12" ref="AB10:AB18">$Z10+$AA10</f>
        <v>16290316384</v>
      </c>
      <c r="AC10" s="100">
        <f aca="true" t="shared" si="13" ref="AC10:AC18">IF($I10=0,0,$AB10/$I10)</f>
        <v>0.7341134975423658</v>
      </c>
      <c r="AD10" s="72">
        <v>12778833282</v>
      </c>
      <c r="AE10" s="73">
        <v>949664529</v>
      </c>
      <c r="AF10" s="73">
        <f aca="true" t="shared" si="14" ref="AF10:AF18">$AD10+$AE10</f>
        <v>13728497811</v>
      </c>
      <c r="AG10" s="73">
        <v>20214924804</v>
      </c>
      <c r="AH10" s="73">
        <v>20214924804</v>
      </c>
      <c r="AI10" s="73">
        <v>4971471465</v>
      </c>
      <c r="AJ10" s="100">
        <f aca="true" t="shared" si="15" ref="AJ10:AJ18">IF($AH10=0,0,$AI10/$AH10)</f>
        <v>0.24593074241939683</v>
      </c>
      <c r="AK10" s="100">
        <f aca="true" t="shared" si="16" ref="AK10:AK18">IF($AF10=0,0,(($T10/$AF10)-1))</f>
        <v>-0.6536717671914265</v>
      </c>
      <c r="AL10" s="12"/>
      <c r="AM10" s="12"/>
      <c r="AN10" s="12"/>
      <c r="AO10" s="12"/>
    </row>
    <row r="11" spans="1:41" s="13" customFormat="1" ht="13.5">
      <c r="A11" s="29"/>
      <c r="B11" s="38" t="s">
        <v>25</v>
      </c>
      <c r="C11" s="39" t="s">
        <v>26</v>
      </c>
      <c r="D11" s="72">
        <v>152196642418</v>
      </c>
      <c r="E11" s="73">
        <v>20137001837</v>
      </c>
      <c r="F11" s="75">
        <f t="shared" si="0"/>
        <v>172333644255</v>
      </c>
      <c r="G11" s="72">
        <v>160507236007</v>
      </c>
      <c r="H11" s="73">
        <v>19307249012</v>
      </c>
      <c r="I11" s="75">
        <f t="shared" si="1"/>
        <v>179814485019</v>
      </c>
      <c r="J11" s="72">
        <v>38870375131</v>
      </c>
      <c r="K11" s="73">
        <v>1552208998</v>
      </c>
      <c r="L11" s="73">
        <f t="shared" si="2"/>
        <v>40422584129</v>
      </c>
      <c r="M11" s="100">
        <f t="shared" si="3"/>
        <v>0.23456002630100012</v>
      </c>
      <c r="N11" s="111">
        <v>37560070498</v>
      </c>
      <c r="O11" s="112">
        <v>2819919249</v>
      </c>
      <c r="P11" s="113">
        <f t="shared" si="4"/>
        <v>40379989747</v>
      </c>
      <c r="Q11" s="100">
        <f t="shared" si="5"/>
        <v>0.23431286398870682</v>
      </c>
      <c r="R11" s="111">
        <v>36247311917</v>
      </c>
      <c r="S11" s="113">
        <v>2426141040</v>
      </c>
      <c r="T11" s="113">
        <f t="shared" si="6"/>
        <v>38673452957</v>
      </c>
      <c r="U11" s="100">
        <f t="shared" si="7"/>
        <v>0.21507418021920532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112677757546</v>
      </c>
      <c r="AA11" s="73">
        <f t="shared" si="11"/>
        <v>6798269287</v>
      </c>
      <c r="AB11" s="73">
        <f t="shared" si="12"/>
        <v>119476026833</v>
      </c>
      <c r="AC11" s="100">
        <f t="shared" si="13"/>
        <v>0.6644405027791594</v>
      </c>
      <c r="AD11" s="72">
        <v>102511195385</v>
      </c>
      <c r="AE11" s="73">
        <v>3920671704</v>
      </c>
      <c r="AF11" s="73">
        <f t="shared" si="14"/>
        <v>106431867089</v>
      </c>
      <c r="AG11" s="73">
        <v>153684826353</v>
      </c>
      <c r="AH11" s="73">
        <v>153684826353</v>
      </c>
      <c r="AI11" s="73">
        <v>33709996401</v>
      </c>
      <c r="AJ11" s="100">
        <f t="shared" si="15"/>
        <v>0.21934498805738453</v>
      </c>
      <c r="AK11" s="100">
        <f t="shared" si="16"/>
        <v>-0.6366365261199387</v>
      </c>
      <c r="AL11" s="12"/>
      <c r="AM11" s="12"/>
      <c r="AN11" s="12"/>
      <c r="AO11" s="12"/>
    </row>
    <row r="12" spans="1:41" s="13" customFormat="1" ht="13.5">
      <c r="A12" s="29"/>
      <c r="B12" s="38" t="s">
        <v>27</v>
      </c>
      <c r="C12" s="39" t="s">
        <v>28</v>
      </c>
      <c r="D12" s="72">
        <v>68851027804</v>
      </c>
      <c r="E12" s="73">
        <v>13415299036</v>
      </c>
      <c r="F12" s="75">
        <f t="shared" si="0"/>
        <v>82266326840</v>
      </c>
      <c r="G12" s="72">
        <v>69032958626</v>
      </c>
      <c r="H12" s="73">
        <v>11898798219</v>
      </c>
      <c r="I12" s="75">
        <f t="shared" si="1"/>
        <v>80931756845</v>
      </c>
      <c r="J12" s="72">
        <v>20858165838</v>
      </c>
      <c r="K12" s="73">
        <v>16797252904</v>
      </c>
      <c r="L12" s="73">
        <f t="shared" si="2"/>
        <v>37655418742</v>
      </c>
      <c r="M12" s="100">
        <f t="shared" si="3"/>
        <v>0.45772578147601173</v>
      </c>
      <c r="N12" s="111">
        <v>12358518439</v>
      </c>
      <c r="O12" s="112">
        <v>4543981511</v>
      </c>
      <c r="P12" s="113">
        <f t="shared" si="4"/>
        <v>16902499950</v>
      </c>
      <c r="Q12" s="100">
        <f t="shared" si="5"/>
        <v>0.20546073465603634</v>
      </c>
      <c r="R12" s="111">
        <v>15607351335</v>
      </c>
      <c r="S12" s="113">
        <v>1793963277</v>
      </c>
      <c r="T12" s="113">
        <f t="shared" si="6"/>
        <v>17401314612</v>
      </c>
      <c r="U12" s="100">
        <f t="shared" si="7"/>
        <v>0.21501219410480474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48824035612</v>
      </c>
      <c r="AA12" s="73">
        <f t="shared" si="11"/>
        <v>23135197692</v>
      </c>
      <c r="AB12" s="73">
        <f t="shared" si="12"/>
        <v>71959233304</v>
      </c>
      <c r="AC12" s="100">
        <f t="shared" si="13"/>
        <v>0.889134699519941</v>
      </c>
      <c r="AD12" s="72">
        <v>44689084411</v>
      </c>
      <c r="AE12" s="73">
        <v>3522127136</v>
      </c>
      <c r="AF12" s="73">
        <f t="shared" si="14"/>
        <v>48211211547</v>
      </c>
      <c r="AG12" s="73">
        <v>73582102331</v>
      </c>
      <c r="AH12" s="73">
        <v>73582102331</v>
      </c>
      <c r="AI12" s="73">
        <v>12004004547</v>
      </c>
      <c r="AJ12" s="100">
        <f t="shared" si="15"/>
        <v>0.1631375588183315</v>
      </c>
      <c r="AK12" s="100">
        <f t="shared" si="16"/>
        <v>-0.63906083142018</v>
      </c>
      <c r="AL12" s="12"/>
      <c r="AM12" s="12"/>
      <c r="AN12" s="12"/>
      <c r="AO12" s="12"/>
    </row>
    <row r="13" spans="1:41" s="13" customFormat="1" ht="13.5">
      <c r="A13" s="29"/>
      <c r="B13" s="38" t="s">
        <v>29</v>
      </c>
      <c r="C13" s="39" t="s">
        <v>30</v>
      </c>
      <c r="D13" s="72">
        <v>19828138470</v>
      </c>
      <c r="E13" s="73">
        <v>5533119607</v>
      </c>
      <c r="F13" s="75">
        <f t="shared" si="0"/>
        <v>25361258077</v>
      </c>
      <c r="G13" s="72">
        <v>19273042939</v>
      </c>
      <c r="H13" s="73">
        <v>6347851278</v>
      </c>
      <c r="I13" s="75">
        <f t="shared" si="1"/>
        <v>25620894217</v>
      </c>
      <c r="J13" s="72">
        <v>5905458257</v>
      </c>
      <c r="K13" s="73">
        <v>3131874874</v>
      </c>
      <c r="L13" s="73">
        <f t="shared" si="2"/>
        <v>9037333131</v>
      </c>
      <c r="M13" s="100">
        <f t="shared" si="3"/>
        <v>0.35634403875239584</v>
      </c>
      <c r="N13" s="111">
        <v>4291950756</v>
      </c>
      <c r="O13" s="112">
        <v>1087800838</v>
      </c>
      <c r="P13" s="113">
        <f t="shared" si="4"/>
        <v>5379751594</v>
      </c>
      <c r="Q13" s="100">
        <f t="shared" si="5"/>
        <v>0.212124791982574</v>
      </c>
      <c r="R13" s="111">
        <v>4043567544</v>
      </c>
      <c r="S13" s="113">
        <v>1143403942</v>
      </c>
      <c r="T13" s="113">
        <f t="shared" si="6"/>
        <v>5186971486</v>
      </c>
      <c r="U13" s="100">
        <f t="shared" si="7"/>
        <v>0.20245083727633267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14240976557</v>
      </c>
      <c r="AA13" s="73">
        <f t="shared" si="11"/>
        <v>5363079654</v>
      </c>
      <c r="AB13" s="73">
        <f t="shared" si="12"/>
        <v>19604056211</v>
      </c>
      <c r="AC13" s="100">
        <f t="shared" si="13"/>
        <v>0.7651589380511278</v>
      </c>
      <c r="AD13" s="72">
        <v>14473937676</v>
      </c>
      <c r="AE13" s="73">
        <v>2338013237</v>
      </c>
      <c r="AF13" s="73">
        <f t="shared" si="14"/>
        <v>16811950913</v>
      </c>
      <c r="AG13" s="73">
        <v>20634466869</v>
      </c>
      <c r="AH13" s="73">
        <v>20634466869</v>
      </c>
      <c r="AI13" s="73">
        <v>6502591754</v>
      </c>
      <c r="AJ13" s="100">
        <f t="shared" si="15"/>
        <v>0.31513253021182286</v>
      </c>
      <c r="AK13" s="100">
        <f t="shared" si="16"/>
        <v>-0.6914711735216211</v>
      </c>
      <c r="AL13" s="12"/>
      <c r="AM13" s="12"/>
      <c r="AN13" s="12"/>
      <c r="AO13" s="12"/>
    </row>
    <row r="14" spans="1:41" s="13" customFormat="1" ht="13.5">
      <c r="A14" s="29"/>
      <c r="B14" s="38" t="s">
        <v>31</v>
      </c>
      <c r="C14" s="39" t="s">
        <v>32</v>
      </c>
      <c r="D14" s="72">
        <v>18592110103</v>
      </c>
      <c r="E14" s="73">
        <v>3264465720</v>
      </c>
      <c r="F14" s="75">
        <f t="shared" si="0"/>
        <v>21856575823</v>
      </c>
      <c r="G14" s="72">
        <v>19209700325</v>
      </c>
      <c r="H14" s="73">
        <v>4074130481</v>
      </c>
      <c r="I14" s="75">
        <f t="shared" si="1"/>
        <v>23283830806</v>
      </c>
      <c r="J14" s="72">
        <v>5390899368</v>
      </c>
      <c r="K14" s="73">
        <v>344727551</v>
      </c>
      <c r="L14" s="73">
        <f t="shared" si="2"/>
        <v>5735626919</v>
      </c>
      <c r="M14" s="100">
        <f t="shared" si="3"/>
        <v>0.2624211114059465</v>
      </c>
      <c r="N14" s="111">
        <v>3934619477</v>
      </c>
      <c r="O14" s="112">
        <v>495563831</v>
      </c>
      <c r="P14" s="113">
        <f t="shared" si="4"/>
        <v>4430183308</v>
      </c>
      <c r="Q14" s="100">
        <f t="shared" si="5"/>
        <v>0.202693383624074</v>
      </c>
      <c r="R14" s="111">
        <v>4783366231</v>
      </c>
      <c r="S14" s="113">
        <v>718831908</v>
      </c>
      <c r="T14" s="113">
        <f t="shared" si="6"/>
        <v>5502198139</v>
      </c>
      <c r="U14" s="100">
        <f t="shared" si="7"/>
        <v>0.2363098316958282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14108885076</v>
      </c>
      <c r="AA14" s="73">
        <f t="shared" si="11"/>
        <v>1559123290</v>
      </c>
      <c r="AB14" s="73">
        <f t="shared" si="12"/>
        <v>15668008366</v>
      </c>
      <c r="AC14" s="100">
        <f t="shared" si="13"/>
        <v>0.6729136840301433</v>
      </c>
      <c r="AD14" s="72">
        <v>12365902704</v>
      </c>
      <c r="AE14" s="73">
        <v>1747268651</v>
      </c>
      <c r="AF14" s="73">
        <f t="shared" si="14"/>
        <v>14113171355</v>
      </c>
      <c r="AG14" s="73">
        <v>19974004444</v>
      </c>
      <c r="AH14" s="73">
        <v>19974004444</v>
      </c>
      <c r="AI14" s="73">
        <v>4629270855</v>
      </c>
      <c r="AJ14" s="100">
        <f t="shared" si="15"/>
        <v>0.23176478547297955</v>
      </c>
      <c r="AK14" s="100">
        <f t="shared" si="16"/>
        <v>-0.6101373673854894</v>
      </c>
      <c r="AL14" s="12"/>
      <c r="AM14" s="12"/>
      <c r="AN14" s="12"/>
      <c r="AO14" s="12"/>
    </row>
    <row r="15" spans="1:41" s="13" customFormat="1" ht="13.5">
      <c r="A15" s="29"/>
      <c r="B15" s="38" t="s">
        <v>33</v>
      </c>
      <c r="C15" s="39" t="s">
        <v>34</v>
      </c>
      <c r="D15" s="72">
        <v>18601959769</v>
      </c>
      <c r="E15" s="73">
        <v>2666106530</v>
      </c>
      <c r="F15" s="75">
        <f t="shared" si="0"/>
        <v>21268066299</v>
      </c>
      <c r="G15" s="72">
        <v>19184550793</v>
      </c>
      <c r="H15" s="73">
        <v>2779500580</v>
      </c>
      <c r="I15" s="75">
        <f t="shared" si="1"/>
        <v>21964051373</v>
      </c>
      <c r="J15" s="72">
        <v>4659089811</v>
      </c>
      <c r="K15" s="73">
        <v>341226235</v>
      </c>
      <c r="L15" s="73">
        <f t="shared" si="2"/>
        <v>5000316046</v>
      </c>
      <c r="M15" s="100">
        <f t="shared" si="3"/>
        <v>0.2351091056282399</v>
      </c>
      <c r="N15" s="111">
        <v>5741413201</v>
      </c>
      <c r="O15" s="112">
        <v>382164306</v>
      </c>
      <c r="P15" s="113">
        <f t="shared" si="4"/>
        <v>6123577507</v>
      </c>
      <c r="Q15" s="100">
        <f t="shared" si="5"/>
        <v>0.287923566764879</v>
      </c>
      <c r="R15" s="111">
        <v>4412249285</v>
      </c>
      <c r="S15" s="113">
        <v>598337840</v>
      </c>
      <c r="T15" s="113">
        <f t="shared" si="6"/>
        <v>5010587125</v>
      </c>
      <c r="U15" s="100">
        <f t="shared" si="7"/>
        <v>0.22812672579883972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14812752297</v>
      </c>
      <c r="AA15" s="73">
        <f t="shared" si="11"/>
        <v>1321728381</v>
      </c>
      <c r="AB15" s="73">
        <f t="shared" si="12"/>
        <v>16134480678</v>
      </c>
      <c r="AC15" s="100">
        <f t="shared" si="13"/>
        <v>0.7345858195284417</v>
      </c>
      <c r="AD15" s="72">
        <v>12090892455</v>
      </c>
      <c r="AE15" s="73">
        <v>1191926733</v>
      </c>
      <c r="AF15" s="73">
        <f t="shared" si="14"/>
        <v>13282819188</v>
      </c>
      <c r="AG15" s="73">
        <v>21969403720</v>
      </c>
      <c r="AH15" s="73">
        <v>21969403720</v>
      </c>
      <c r="AI15" s="73">
        <v>3998752364</v>
      </c>
      <c r="AJ15" s="100">
        <f t="shared" si="15"/>
        <v>0.1820146060841746</v>
      </c>
      <c r="AK15" s="100">
        <f t="shared" si="16"/>
        <v>-0.6227768326827277</v>
      </c>
      <c r="AL15" s="12"/>
      <c r="AM15" s="12"/>
      <c r="AN15" s="12"/>
      <c r="AO15" s="12"/>
    </row>
    <row r="16" spans="1:41" s="13" customFormat="1" ht="13.5">
      <c r="A16" s="29"/>
      <c r="B16" s="38" t="s">
        <v>35</v>
      </c>
      <c r="C16" s="39" t="s">
        <v>36</v>
      </c>
      <c r="D16" s="72">
        <v>7579496999</v>
      </c>
      <c r="E16" s="73">
        <v>1284505013</v>
      </c>
      <c r="F16" s="75">
        <f t="shared" si="0"/>
        <v>8864002012</v>
      </c>
      <c r="G16" s="72">
        <v>7318766967</v>
      </c>
      <c r="H16" s="73">
        <v>1161154104</v>
      </c>
      <c r="I16" s="75">
        <f t="shared" si="1"/>
        <v>8479921071</v>
      </c>
      <c r="J16" s="72">
        <v>1918275493</v>
      </c>
      <c r="K16" s="73">
        <v>119614402</v>
      </c>
      <c r="L16" s="73">
        <f t="shared" si="2"/>
        <v>2037889895</v>
      </c>
      <c r="M16" s="100">
        <f t="shared" si="3"/>
        <v>0.22990629878480673</v>
      </c>
      <c r="N16" s="111">
        <v>1634491480</v>
      </c>
      <c r="O16" s="112">
        <v>310315477</v>
      </c>
      <c r="P16" s="113">
        <f t="shared" si="4"/>
        <v>1944806957</v>
      </c>
      <c r="Q16" s="100">
        <f t="shared" si="5"/>
        <v>0.21940506718829025</v>
      </c>
      <c r="R16" s="111">
        <v>1660702209</v>
      </c>
      <c r="S16" s="113">
        <v>143616763</v>
      </c>
      <c r="T16" s="113">
        <f t="shared" si="6"/>
        <v>1804318972</v>
      </c>
      <c r="U16" s="100">
        <f t="shared" si="7"/>
        <v>0.21277544412181948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5213469182</v>
      </c>
      <c r="AA16" s="73">
        <f t="shared" si="11"/>
        <v>573546642</v>
      </c>
      <c r="AB16" s="73">
        <f t="shared" si="12"/>
        <v>5787015824</v>
      </c>
      <c r="AC16" s="100">
        <f t="shared" si="13"/>
        <v>0.6824374632201102</v>
      </c>
      <c r="AD16" s="72">
        <v>5258907322</v>
      </c>
      <c r="AE16" s="73">
        <v>357495716</v>
      </c>
      <c r="AF16" s="73">
        <f t="shared" si="14"/>
        <v>5616403038</v>
      </c>
      <c r="AG16" s="73">
        <v>8094023009</v>
      </c>
      <c r="AH16" s="73">
        <v>8094023009</v>
      </c>
      <c r="AI16" s="73">
        <v>1698913214</v>
      </c>
      <c r="AJ16" s="100">
        <f t="shared" si="15"/>
        <v>0.20989725530937145</v>
      </c>
      <c r="AK16" s="100">
        <f t="shared" si="16"/>
        <v>-0.6787411872345761</v>
      </c>
      <c r="AL16" s="12"/>
      <c r="AM16" s="12"/>
      <c r="AN16" s="12"/>
      <c r="AO16" s="12"/>
    </row>
    <row r="17" spans="1:41" s="13" customFormat="1" ht="13.5">
      <c r="A17" s="29"/>
      <c r="B17" s="40" t="s">
        <v>37</v>
      </c>
      <c r="C17" s="39" t="s">
        <v>38</v>
      </c>
      <c r="D17" s="72">
        <v>61397521668</v>
      </c>
      <c r="E17" s="73">
        <v>11076082113</v>
      </c>
      <c r="F17" s="75">
        <f t="shared" si="0"/>
        <v>72473603781</v>
      </c>
      <c r="G17" s="72">
        <v>62536133116</v>
      </c>
      <c r="H17" s="73">
        <v>10598811420</v>
      </c>
      <c r="I17" s="75">
        <f t="shared" si="1"/>
        <v>73134944536</v>
      </c>
      <c r="J17" s="72">
        <v>16711405136</v>
      </c>
      <c r="K17" s="73">
        <v>395306550</v>
      </c>
      <c r="L17" s="73">
        <f t="shared" si="2"/>
        <v>17106711686</v>
      </c>
      <c r="M17" s="100">
        <f t="shared" si="3"/>
        <v>0.23604058296442507</v>
      </c>
      <c r="N17" s="111">
        <v>15343051042</v>
      </c>
      <c r="O17" s="112">
        <v>791970107</v>
      </c>
      <c r="P17" s="113">
        <f t="shared" si="4"/>
        <v>16135021149</v>
      </c>
      <c r="Q17" s="100">
        <f t="shared" si="5"/>
        <v>0.22263307338429925</v>
      </c>
      <c r="R17" s="111">
        <v>15776205327</v>
      </c>
      <c r="S17" s="113">
        <v>851181489</v>
      </c>
      <c r="T17" s="113">
        <f t="shared" si="6"/>
        <v>16627386816</v>
      </c>
      <c r="U17" s="100">
        <f t="shared" si="7"/>
        <v>0.22735214911956791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f t="shared" si="10"/>
        <v>47830661505</v>
      </c>
      <c r="AA17" s="73">
        <f t="shared" si="11"/>
        <v>2038458146</v>
      </c>
      <c r="AB17" s="73">
        <f t="shared" si="12"/>
        <v>49869119651</v>
      </c>
      <c r="AC17" s="100">
        <f t="shared" si="13"/>
        <v>0.6818781359224575</v>
      </c>
      <c r="AD17" s="72">
        <v>44676463771</v>
      </c>
      <c r="AE17" s="73">
        <v>2074163837</v>
      </c>
      <c r="AF17" s="73">
        <f t="shared" si="14"/>
        <v>46750627608</v>
      </c>
      <c r="AG17" s="73">
        <v>68611832732</v>
      </c>
      <c r="AH17" s="73">
        <v>68611832732</v>
      </c>
      <c r="AI17" s="73">
        <v>14021653917</v>
      </c>
      <c r="AJ17" s="100">
        <f t="shared" si="15"/>
        <v>0.2043620372562999</v>
      </c>
      <c r="AK17" s="100">
        <f t="shared" si="16"/>
        <v>-0.6443387465208122</v>
      </c>
      <c r="AL17" s="12"/>
      <c r="AM17" s="12"/>
      <c r="AN17" s="12"/>
      <c r="AO17" s="12"/>
    </row>
    <row r="18" spans="1:41" s="13" customFormat="1" ht="13.5">
      <c r="A18" s="41"/>
      <c r="B18" s="42" t="s">
        <v>612</v>
      </c>
      <c r="C18" s="41"/>
      <c r="D18" s="76">
        <f>SUM(D9:D17)</f>
        <v>409077587877</v>
      </c>
      <c r="E18" s="77">
        <f>SUM(E9:E17)</f>
        <v>69316877062</v>
      </c>
      <c r="F18" s="78">
        <f t="shared" si="0"/>
        <v>478394464939</v>
      </c>
      <c r="G18" s="76">
        <f>SUM(G9:G17)</f>
        <v>420204969230</v>
      </c>
      <c r="H18" s="77">
        <f>SUM(H9:H17)</f>
        <v>69524510639</v>
      </c>
      <c r="I18" s="78">
        <f t="shared" si="1"/>
        <v>489729479869</v>
      </c>
      <c r="J18" s="76">
        <f>SUM(J9:J17)</f>
        <v>109431800444</v>
      </c>
      <c r="K18" s="77">
        <f>SUM(K9:K17)</f>
        <v>28281307258</v>
      </c>
      <c r="L18" s="77">
        <f t="shared" si="2"/>
        <v>137713107702</v>
      </c>
      <c r="M18" s="101">
        <f t="shared" si="3"/>
        <v>0.2878651777870377</v>
      </c>
      <c r="N18" s="114">
        <f>SUM(N9:N17)</f>
        <v>89968752791</v>
      </c>
      <c r="O18" s="115">
        <f>SUM(O9:O17)</f>
        <v>12282627519</v>
      </c>
      <c r="P18" s="116">
        <f t="shared" si="4"/>
        <v>102251380310</v>
      </c>
      <c r="Q18" s="101">
        <f t="shared" si="5"/>
        <v>0.21373863579930436</v>
      </c>
      <c r="R18" s="114">
        <f>SUM(R9:R17)</f>
        <v>93055696103</v>
      </c>
      <c r="S18" s="116">
        <f>SUM(S9:S17)</f>
        <v>8882648529</v>
      </c>
      <c r="T18" s="116">
        <f t="shared" si="6"/>
        <v>101938344632</v>
      </c>
      <c r="U18" s="101">
        <f t="shared" si="7"/>
        <v>0.20815235517222275</v>
      </c>
      <c r="V18" s="114">
        <f>SUM(V9:V17)</f>
        <v>0</v>
      </c>
      <c r="W18" s="116">
        <f>SUM(W9:W17)</f>
        <v>0</v>
      </c>
      <c r="X18" s="116">
        <f t="shared" si="8"/>
        <v>0</v>
      </c>
      <c r="Y18" s="101">
        <f t="shared" si="9"/>
        <v>0</v>
      </c>
      <c r="Z18" s="76">
        <f t="shared" si="10"/>
        <v>292456249338</v>
      </c>
      <c r="AA18" s="77">
        <f t="shared" si="11"/>
        <v>49446583306</v>
      </c>
      <c r="AB18" s="77">
        <f t="shared" si="12"/>
        <v>341902832644</v>
      </c>
      <c r="AC18" s="101">
        <f t="shared" si="13"/>
        <v>0.6981463168920465</v>
      </c>
      <c r="AD18" s="76">
        <f>SUM(AD9:AD17)</f>
        <v>272937725982</v>
      </c>
      <c r="AE18" s="77">
        <f>SUM(AE9:AE17)</f>
        <v>21018668315</v>
      </c>
      <c r="AF18" s="77">
        <f t="shared" si="14"/>
        <v>293956394297</v>
      </c>
      <c r="AG18" s="77">
        <f>SUM(AG9:AG17)</f>
        <v>411884349521</v>
      </c>
      <c r="AH18" s="77">
        <f>SUM(AH9:AH17)</f>
        <v>411884349521</v>
      </c>
      <c r="AI18" s="77">
        <f>SUM(AI9:AI17)</f>
        <v>88508628066</v>
      </c>
      <c r="AJ18" s="101">
        <f t="shared" si="15"/>
        <v>0.21488708704016288</v>
      </c>
      <c r="AK18" s="101">
        <f t="shared" si="16"/>
        <v>-0.6532195025871552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2"/>
      <c r="N19" s="82"/>
      <c r="O19" s="81"/>
      <c r="P19" s="80"/>
      <c r="Q19" s="102"/>
      <c r="R19" s="82"/>
      <c r="S19" s="80"/>
      <c r="T19" s="80"/>
      <c r="U19" s="102"/>
      <c r="V19" s="82"/>
      <c r="W19" s="80"/>
      <c r="X19" s="80"/>
      <c r="Y19" s="102"/>
      <c r="Z19" s="82"/>
      <c r="AA19" s="80"/>
      <c r="AB19" s="81"/>
      <c r="AC19" s="102"/>
      <c r="AD19" s="82"/>
      <c r="AE19" s="80"/>
      <c r="AF19" s="80"/>
      <c r="AG19" s="80"/>
      <c r="AH19" s="80"/>
      <c r="AI19" s="80"/>
      <c r="AJ19" s="102"/>
      <c r="AK19" s="102"/>
      <c r="AL19" s="12"/>
      <c r="AM19" s="12"/>
      <c r="AN19" s="12"/>
      <c r="AO19" s="12"/>
    </row>
    <row r="20" spans="1:41" s="13" customFormat="1" ht="13.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3"/>
      <c r="N20" s="83"/>
      <c r="O20" s="83"/>
      <c r="P20" s="83"/>
      <c r="Q20" s="103"/>
      <c r="R20" s="83"/>
      <c r="S20" s="83"/>
      <c r="T20" s="83"/>
      <c r="U20" s="103"/>
      <c r="V20" s="83"/>
      <c r="W20" s="83"/>
      <c r="X20" s="83"/>
      <c r="Y20" s="103"/>
      <c r="Z20" s="83"/>
      <c r="AA20" s="83"/>
      <c r="AB20" s="83"/>
      <c r="AC20" s="103"/>
      <c r="AD20" s="83"/>
      <c r="AE20" s="83"/>
      <c r="AF20" s="83"/>
      <c r="AG20" s="83"/>
      <c r="AH20" s="83"/>
      <c r="AI20" s="83"/>
      <c r="AJ20" s="103"/>
      <c r="AK20" s="103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447</v>
      </c>
      <c r="C9" s="64" t="s">
        <v>448</v>
      </c>
      <c r="D9" s="85">
        <v>223448876</v>
      </c>
      <c r="E9" s="86">
        <v>120350939</v>
      </c>
      <c r="F9" s="87">
        <f>$D9+$E9</f>
        <v>343799815</v>
      </c>
      <c r="G9" s="85">
        <v>188752684</v>
      </c>
      <c r="H9" s="86">
        <v>103555567</v>
      </c>
      <c r="I9" s="87">
        <f>$G9+$H9</f>
        <v>292308251</v>
      </c>
      <c r="J9" s="85">
        <v>0</v>
      </c>
      <c r="K9" s="86">
        <v>0</v>
      </c>
      <c r="L9" s="88">
        <f>$J9+$K9</f>
        <v>0</v>
      </c>
      <c r="M9" s="105">
        <f>IF($F9=0,0,$L9/$F9)</f>
        <v>0</v>
      </c>
      <c r="N9" s="85">
        <v>137612295</v>
      </c>
      <c r="O9" s="86">
        <v>52573257</v>
      </c>
      <c r="P9" s="88">
        <f>$N9+$O9</f>
        <v>190185552</v>
      </c>
      <c r="Q9" s="105">
        <f>IF($F9=0,0,$P9/$F9)</f>
        <v>0.5531868945304698</v>
      </c>
      <c r="R9" s="85">
        <v>88916282</v>
      </c>
      <c r="S9" s="86">
        <v>4503672</v>
      </c>
      <c r="T9" s="88">
        <f>$R9+$S9</f>
        <v>93419954</v>
      </c>
      <c r="U9" s="105">
        <f>IF($I9=0,0,$T9/$I9)</f>
        <v>0.3195939686286858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226528577</v>
      </c>
      <c r="AA9" s="88">
        <f>$K9+$O9+$S9</f>
        <v>57076929</v>
      </c>
      <c r="AB9" s="88">
        <f>$Z9+$AA9</f>
        <v>283605506</v>
      </c>
      <c r="AC9" s="105">
        <f>IF($I9=0,0,$AB9/$I9)</f>
        <v>0.9702275082204231</v>
      </c>
      <c r="AD9" s="85">
        <v>105085975</v>
      </c>
      <c r="AE9" s="86">
        <v>-16900377</v>
      </c>
      <c r="AF9" s="88">
        <f>$AD9+$AE9</f>
        <v>88185598</v>
      </c>
      <c r="AG9" s="86">
        <v>297685297</v>
      </c>
      <c r="AH9" s="86">
        <v>297685297</v>
      </c>
      <c r="AI9" s="126">
        <v>30338389</v>
      </c>
      <c r="AJ9" s="127">
        <f>IF($AH9=0,0,$AI9/$AH9)</f>
        <v>0.10191430112855053</v>
      </c>
      <c r="AK9" s="128">
        <f>IF($AF9=0,0,(($T9/$AF9)-1))</f>
        <v>0.05935613205231083</v>
      </c>
    </row>
    <row r="10" spans="1:37" ht="13.5">
      <c r="A10" s="62" t="s">
        <v>97</v>
      </c>
      <c r="B10" s="63" t="s">
        <v>449</v>
      </c>
      <c r="C10" s="64" t="s">
        <v>450</v>
      </c>
      <c r="D10" s="85">
        <v>423395450</v>
      </c>
      <c r="E10" s="86">
        <v>175943928</v>
      </c>
      <c r="F10" s="87">
        <f aca="true" t="shared" si="0" ref="F10:F45">$D10+$E10</f>
        <v>599339378</v>
      </c>
      <c r="G10" s="85">
        <v>417568040</v>
      </c>
      <c r="H10" s="86">
        <v>173220765</v>
      </c>
      <c r="I10" s="87">
        <f aca="true" t="shared" si="1" ref="I10:I45">$G10+$H10</f>
        <v>590788805</v>
      </c>
      <c r="J10" s="85">
        <v>162120838</v>
      </c>
      <c r="K10" s="86">
        <v>40356155</v>
      </c>
      <c r="L10" s="88">
        <f aca="true" t="shared" si="2" ref="L10:L45">$J10+$K10</f>
        <v>202476993</v>
      </c>
      <c r="M10" s="105">
        <f aca="true" t="shared" si="3" ref="M10:M45">IF($F10=0,0,$L10/$F10)</f>
        <v>0.33783362220528085</v>
      </c>
      <c r="N10" s="85">
        <v>102589851</v>
      </c>
      <c r="O10" s="86">
        <v>38762173</v>
      </c>
      <c r="P10" s="88">
        <f aca="true" t="shared" si="4" ref="P10:P45">$N10+$O10</f>
        <v>141352024</v>
      </c>
      <c r="Q10" s="105">
        <f aca="true" t="shared" si="5" ref="Q10:Q45">IF($F10=0,0,$P10/$F10)</f>
        <v>0.23584638218114878</v>
      </c>
      <c r="R10" s="85">
        <v>89952471</v>
      </c>
      <c r="S10" s="86">
        <v>23450374</v>
      </c>
      <c r="T10" s="88">
        <f aca="true" t="shared" si="6" ref="T10:T45">$R10+$S10</f>
        <v>113402845</v>
      </c>
      <c r="U10" s="105">
        <f aca="true" t="shared" si="7" ref="U10:U45">IF($I10=0,0,$T10/$I10)</f>
        <v>0.1919515807345063</v>
      </c>
      <c r="V10" s="85">
        <v>0</v>
      </c>
      <c r="W10" s="86">
        <v>0</v>
      </c>
      <c r="X10" s="88">
        <f aca="true" t="shared" si="8" ref="X10:X45">$V10+$W10</f>
        <v>0</v>
      </c>
      <c r="Y10" s="105">
        <f aca="true" t="shared" si="9" ref="Y10:Y45">IF($I10=0,0,$X10/$I10)</f>
        <v>0</v>
      </c>
      <c r="Z10" s="125">
        <f aca="true" t="shared" si="10" ref="Z10:Z45">$J10+$N10+$R10</f>
        <v>354663160</v>
      </c>
      <c r="AA10" s="88">
        <f aca="true" t="shared" si="11" ref="AA10:AA45">$K10+$O10+$S10</f>
        <v>102568702</v>
      </c>
      <c r="AB10" s="88">
        <f aca="true" t="shared" si="12" ref="AB10:AB45">$Z10+$AA10</f>
        <v>457231862</v>
      </c>
      <c r="AC10" s="105">
        <f aca="true" t="shared" si="13" ref="AC10:AC45">IF($I10=0,0,$AB10/$I10)</f>
        <v>0.7739345399410539</v>
      </c>
      <c r="AD10" s="85">
        <v>344400196</v>
      </c>
      <c r="AE10" s="86">
        <v>69808945</v>
      </c>
      <c r="AF10" s="88">
        <f aca="true" t="shared" si="14" ref="AF10:AF45">$AD10+$AE10</f>
        <v>414209141</v>
      </c>
      <c r="AG10" s="86">
        <v>477321296</v>
      </c>
      <c r="AH10" s="86">
        <v>477321296</v>
      </c>
      <c r="AI10" s="126">
        <v>129463190</v>
      </c>
      <c r="AJ10" s="127">
        <f aca="true" t="shared" si="15" ref="AJ10:AJ45">IF($AH10=0,0,$AI10/$AH10)</f>
        <v>0.27122860656944164</v>
      </c>
      <c r="AK10" s="128">
        <f aca="true" t="shared" si="16" ref="AK10:AK45">IF($AF10=0,0,(($T10/$AF10)-1))</f>
        <v>-0.7262183912063882</v>
      </c>
    </row>
    <row r="11" spans="1:37" ht="13.5">
      <c r="A11" s="62" t="s">
        <v>97</v>
      </c>
      <c r="B11" s="63" t="s">
        <v>451</v>
      </c>
      <c r="C11" s="64" t="s">
        <v>452</v>
      </c>
      <c r="D11" s="85">
        <v>536629411</v>
      </c>
      <c r="E11" s="86">
        <v>103724009</v>
      </c>
      <c r="F11" s="87">
        <f t="shared" si="0"/>
        <v>640353420</v>
      </c>
      <c r="G11" s="85">
        <v>475003468</v>
      </c>
      <c r="H11" s="86">
        <v>70741334</v>
      </c>
      <c r="I11" s="87">
        <f t="shared" si="1"/>
        <v>545744802</v>
      </c>
      <c r="J11" s="85">
        <v>114803003</v>
      </c>
      <c r="K11" s="86">
        <v>7484103</v>
      </c>
      <c r="L11" s="88">
        <f t="shared" si="2"/>
        <v>122287106</v>
      </c>
      <c r="M11" s="105">
        <f t="shared" si="3"/>
        <v>0.1909681469336105</v>
      </c>
      <c r="N11" s="85">
        <v>116214277</v>
      </c>
      <c r="O11" s="86">
        <v>8781912</v>
      </c>
      <c r="P11" s="88">
        <f t="shared" si="4"/>
        <v>124996189</v>
      </c>
      <c r="Q11" s="105">
        <f t="shared" si="5"/>
        <v>0.19519875290117136</v>
      </c>
      <c r="R11" s="85">
        <v>116954320</v>
      </c>
      <c r="S11" s="86">
        <v>5303095</v>
      </c>
      <c r="T11" s="88">
        <f t="shared" si="6"/>
        <v>122257415</v>
      </c>
      <c r="U11" s="105">
        <f t="shared" si="7"/>
        <v>0.22401938516310413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347971600</v>
      </c>
      <c r="AA11" s="88">
        <f t="shared" si="11"/>
        <v>21569110</v>
      </c>
      <c r="AB11" s="88">
        <f t="shared" si="12"/>
        <v>369540710</v>
      </c>
      <c r="AC11" s="105">
        <f t="shared" si="13"/>
        <v>0.6771309752209055</v>
      </c>
      <c r="AD11" s="85">
        <v>292739433</v>
      </c>
      <c r="AE11" s="86">
        <v>0</v>
      </c>
      <c r="AF11" s="88">
        <f t="shared" si="14"/>
        <v>292739433</v>
      </c>
      <c r="AG11" s="86">
        <v>378654327</v>
      </c>
      <c r="AH11" s="86">
        <v>378654327</v>
      </c>
      <c r="AI11" s="126">
        <v>106313864</v>
      </c>
      <c r="AJ11" s="127">
        <f t="shared" si="15"/>
        <v>0.2807675930770494</v>
      </c>
      <c r="AK11" s="128">
        <f t="shared" si="16"/>
        <v>-0.5823677946387222</v>
      </c>
    </row>
    <row r="12" spans="1:37" ht="13.5">
      <c r="A12" s="62" t="s">
        <v>112</v>
      </c>
      <c r="B12" s="63" t="s">
        <v>453</v>
      </c>
      <c r="C12" s="64" t="s">
        <v>454</v>
      </c>
      <c r="D12" s="85">
        <v>104032059</v>
      </c>
      <c r="E12" s="86">
        <v>1951000</v>
      </c>
      <c r="F12" s="87">
        <f t="shared" si="0"/>
        <v>105983059</v>
      </c>
      <c r="G12" s="85">
        <v>107775760</v>
      </c>
      <c r="H12" s="86">
        <v>2410600</v>
      </c>
      <c r="I12" s="87">
        <f t="shared" si="1"/>
        <v>110186360</v>
      </c>
      <c r="J12" s="85">
        <v>38921920</v>
      </c>
      <c r="K12" s="86">
        <v>196235</v>
      </c>
      <c r="L12" s="88">
        <f t="shared" si="2"/>
        <v>39118155</v>
      </c>
      <c r="M12" s="105">
        <f t="shared" si="3"/>
        <v>0.3690981876641247</v>
      </c>
      <c r="N12" s="85">
        <v>32891006</v>
      </c>
      <c r="O12" s="86">
        <v>179300</v>
      </c>
      <c r="P12" s="88">
        <f t="shared" si="4"/>
        <v>33070306</v>
      </c>
      <c r="Q12" s="105">
        <f t="shared" si="5"/>
        <v>0.3120338883594594</v>
      </c>
      <c r="R12" s="85">
        <v>27881020</v>
      </c>
      <c r="S12" s="86">
        <v>63187</v>
      </c>
      <c r="T12" s="88">
        <f t="shared" si="6"/>
        <v>27944207</v>
      </c>
      <c r="U12" s="105">
        <f t="shared" si="7"/>
        <v>0.2536085863985343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99693946</v>
      </c>
      <c r="AA12" s="88">
        <f t="shared" si="11"/>
        <v>438722</v>
      </c>
      <c r="AB12" s="88">
        <f t="shared" si="12"/>
        <v>100132668</v>
      </c>
      <c r="AC12" s="105">
        <f t="shared" si="13"/>
        <v>0.9087573815851617</v>
      </c>
      <c r="AD12" s="85">
        <v>94345903</v>
      </c>
      <c r="AE12" s="86">
        <v>7617</v>
      </c>
      <c r="AF12" s="88">
        <f t="shared" si="14"/>
        <v>94353520</v>
      </c>
      <c r="AG12" s="86">
        <v>100409044</v>
      </c>
      <c r="AH12" s="86">
        <v>100409044</v>
      </c>
      <c r="AI12" s="126">
        <v>25046129</v>
      </c>
      <c r="AJ12" s="127">
        <f t="shared" si="15"/>
        <v>0.24944096669220353</v>
      </c>
      <c r="AK12" s="128">
        <f t="shared" si="16"/>
        <v>-0.7038350344534046</v>
      </c>
    </row>
    <row r="13" spans="1:37" ht="13.5">
      <c r="A13" s="65"/>
      <c r="B13" s="66" t="s">
        <v>455</v>
      </c>
      <c r="C13" s="67"/>
      <c r="D13" s="89">
        <f>SUM(D9:D12)</f>
        <v>1287505796</v>
      </c>
      <c r="E13" s="90">
        <f>SUM(E9:E12)</f>
        <v>401969876</v>
      </c>
      <c r="F13" s="91">
        <f t="shared" si="0"/>
        <v>1689475672</v>
      </c>
      <c r="G13" s="89">
        <f>SUM(G9:G12)</f>
        <v>1189099952</v>
      </c>
      <c r="H13" s="90">
        <f>SUM(H9:H12)</f>
        <v>349928266</v>
      </c>
      <c r="I13" s="91">
        <f t="shared" si="1"/>
        <v>1539028218</v>
      </c>
      <c r="J13" s="89">
        <f>SUM(J9:J12)</f>
        <v>315845761</v>
      </c>
      <c r="K13" s="90">
        <f>SUM(K9:K12)</f>
        <v>48036493</v>
      </c>
      <c r="L13" s="90">
        <f t="shared" si="2"/>
        <v>363882254</v>
      </c>
      <c r="M13" s="106">
        <f t="shared" si="3"/>
        <v>0.215381766089142</v>
      </c>
      <c r="N13" s="89">
        <f>SUM(N9:N12)</f>
        <v>389307429</v>
      </c>
      <c r="O13" s="90">
        <f>SUM(O9:O12)</f>
        <v>100296642</v>
      </c>
      <c r="P13" s="90">
        <f t="shared" si="4"/>
        <v>489604071</v>
      </c>
      <c r="Q13" s="106">
        <f t="shared" si="5"/>
        <v>0.2897964611827805</v>
      </c>
      <c r="R13" s="89">
        <f>SUM(R9:R12)</f>
        <v>323704093</v>
      </c>
      <c r="S13" s="90">
        <f>SUM(S9:S12)</f>
        <v>33320328</v>
      </c>
      <c r="T13" s="90">
        <f t="shared" si="6"/>
        <v>357024421</v>
      </c>
      <c r="U13" s="106">
        <f t="shared" si="7"/>
        <v>0.23198042558567306</v>
      </c>
      <c r="V13" s="89">
        <f>SUM(V9:V12)</f>
        <v>0</v>
      </c>
      <c r="W13" s="90">
        <f>SUM(W9:W12)</f>
        <v>0</v>
      </c>
      <c r="X13" s="90">
        <f t="shared" si="8"/>
        <v>0</v>
      </c>
      <c r="Y13" s="106">
        <f t="shared" si="9"/>
        <v>0</v>
      </c>
      <c r="Z13" s="89">
        <f t="shared" si="10"/>
        <v>1028857283</v>
      </c>
      <c r="AA13" s="90">
        <f t="shared" si="11"/>
        <v>181653463</v>
      </c>
      <c r="AB13" s="90">
        <f t="shared" si="12"/>
        <v>1210510746</v>
      </c>
      <c r="AC13" s="106">
        <f t="shared" si="13"/>
        <v>0.786542268583668</v>
      </c>
      <c r="AD13" s="89">
        <f>SUM(AD9:AD12)</f>
        <v>836571507</v>
      </c>
      <c r="AE13" s="90">
        <f>SUM(AE9:AE12)</f>
        <v>52916185</v>
      </c>
      <c r="AF13" s="90">
        <f t="shared" si="14"/>
        <v>889487692</v>
      </c>
      <c r="AG13" s="90">
        <f>SUM(AG9:AG12)</f>
        <v>1254069964</v>
      </c>
      <c r="AH13" s="90">
        <f>SUM(AH9:AH12)</f>
        <v>1254069964</v>
      </c>
      <c r="AI13" s="91">
        <f>SUM(AI9:AI12)</f>
        <v>291161572</v>
      </c>
      <c r="AJ13" s="129">
        <f t="shared" si="15"/>
        <v>0.23217330799575708</v>
      </c>
      <c r="AK13" s="130">
        <f t="shared" si="16"/>
        <v>-0.598617918818825</v>
      </c>
    </row>
    <row r="14" spans="1:37" ht="13.5">
      <c r="A14" s="62" t="s">
        <v>97</v>
      </c>
      <c r="B14" s="63" t="s">
        <v>456</v>
      </c>
      <c r="C14" s="64" t="s">
        <v>457</v>
      </c>
      <c r="D14" s="85">
        <v>67294877</v>
      </c>
      <c r="E14" s="86">
        <v>8175000</v>
      </c>
      <c r="F14" s="87">
        <f t="shared" si="0"/>
        <v>75469877</v>
      </c>
      <c r="G14" s="85">
        <v>65260321</v>
      </c>
      <c r="H14" s="86">
        <v>0</v>
      </c>
      <c r="I14" s="87">
        <f t="shared" si="1"/>
        <v>65260321</v>
      </c>
      <c r="J14" s="85">
        <v>33037871</v>
      </c>
      <c r="K14" s="86">
        <v>2396175</v>
      </c>
      <c r="L14" s="88">
        <f t="shared" si="2"/>
        <v>35434046</v>
      </c>
      <c r="M14" s="105">
        <f t="shared" si="3"/>
        <v>0.46951243871776815</v>
      </c>
      <c r="N14" s="85">
        <v>10074122</v>
      </c>
      <c r="O14" s="86">
        <v>2467203</v>
      </c>
      <c r="P14" s="88">
        <f t="shared" si="4"/>
        <v>12541325</v>
      </c>
      <c r="Q14" s="105">
        <f t="shared" si="5"/>
        <v>0.1661765660489946</v>
      </c>
      <c r="R14" s="85">
        <v>8291864</v>
      </c>
      <c r="S14" s="86">
        <v>73970</v>
      </c>
      <c r="T14" s="88">
        <f t="shared" si="6"/>
        <v>8365834</v>
      </c>
      <c r="U14" s="105">
        <f t="shared" si="7"/>
        <v>0.12819173843781737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51403857</v>
      </c>
      <c r="AA14" s="88">
        <f t="shared" si="11"/>
        <v>4937348</v>
      </c>
      <c r="AB14" s="88">
        <f t="shared" si="12"/>
        <v>56341205</v>
      </c>
      <c r="AC14" s="105">
        <f t="shared" si="13"/>
        <v>0.8633301849679839</v>
      </c>
      <c r="AD14" s="85">
        <v>44764204</v>
      </c>
      <c r="AE14" s="86">
        <v>7322968</v>
      </c>
      <c r="AF14" s="88">
        <f t="shared" si="14"/>
        <v>52087172</v>
      </c>
      <c r="AG14" s="86">
        <v>96586886</v>
      </c>
      <c r="AH14" s="86">
        <v>96586886</v>
      </c>
      <c r="AI14" s="126">
        <v>8544595</v>
      </c>
      <c r="AJ14" s="127">
        <f t="shared" si="15"/>
        <v>0.08846537406744845</v>
      </c>
      <c r="AK14" s="128">
        <f t="shared" si="16"/>
        <v>-0.8393878247027886</v>
      </c>
    </row>
    <row r="15" spans="1:37" ht="13.5">
      <c r="A15" s="62" t="s">
        <v>97</v>
      </c>
      <c r="B15" s="63" t="s">
        <v>458</v>
      </c>
      <c r="C15" s="64" t="s">
        <v>459</v>
      </c>
      <c r="D15" s="85">
        <v>280313200</v>
      </c>
      <c r="E15" s="86">
        <v>29008653</v>
      </c>
      <c r="F15" s="87">
        <f t="shared" si="0"/>
        <v>309321853</v>
      </c>
      <c r="G15" s="85">
        <v>274523205</v>
      </c>
      <c r="H15" s="86">
        <v>27365392</v>
      </c>
      <c r="I15" s="87">
        <f t="shared" si="1"/>
        <v>301888597</v>
      </c>
      <c r="J15" s="85">
        <v>116407951</v>
      </c>
      <c r="K15" s="86">
        <v>1883374</v>
      </c>
      <c r="L15" s="88">
        <f t="shared" si="2"/>
        <v>118291325</v>
      </c>
      <c r="M15" s="105">
        <f t="shared" si="3"/>
        <v>0.38242149351148497</v>
      </c>
      <c r="N15" s="85">
        <v>57613383</v>
      </c>
      <c r="O15" s="86">
        <v>3354326</v>
      </c>
      <c r="P15" s="88">
        <f t="shared" si="4"/>
        <v>60967709</v>
      </c>
      <c r="Q15" s="105">
        <f t="shared" si="5"/>
        <v>0.19710120189923988</v>
      </c>
      <c r="R15" s="85">
        <v>53959801</v>
      </c>
      <c r="S15" s="86">
        <v>5624311</v>
      </c>
      <c r="T15" s="88">
        <f t="shared" si="6"/>
        <v>59584112</v>
      </c>
      <c r="U15" s="105">
        <f t="shared" si="7"/>
        <v>0.1973711912013689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227981135</v>
      </c>
      <c r="AA15" s="88">
        <f t="shared" si="11"/>
        <v>10862011</v>
      </c>
      <c r="AB15" s="88">
        <f t="shared" si="12"/>
        <v>238843146</v>
      </c>
      <c r="AC15" s="105">
        <f t="shared" si="13"/>
        <v>0.7911631918975728</v>
      </c>
      <c r="AD15" s="85">
        <v>210034984</v>
      </c>
      <c r="AE15" s="86">
        <v>11369833</v>
      </c>
      <c r="AF15" s="88">
        <f t="shared" si="14"/>
        <v>221404817</v>
      </c>
      <c r="AG15" s="86">
        <v>282020590</v>
      </c>
      <c r="AH15" s="86">
        <v>282020590</v>
      </c>
      <c r="AI15" s="126">
        <v>60377830</v>
      </c>
      <c r="AJ15" s="127">
        <f t="shared" si="15"/>
        <v>0.214090148524262</v>
      </c>
      <c r="AK15" s="128">
        <f t="shared" si="16"/>
        <v>-0.7308815914334872</v>
      </c>
    </row>
    <row r="16" spans="1:37" ht="13.5">
      <c r="A16" s="62" t="s">
        <v>97</v>
      </c>
      <c r="B16" s="63" t="s">
        <v>460</v>
      </c>
      <c r="C16" s="64" t="s">
        <v>461</v>
      </c>
      <c r="D16" s="85">
        <v>61901885</v>
      </c>
      <c r="E16" s="86">
        <v>7553000</v>
      </c>
      <c r="F16" s="87">
        <f t="shared" si="0"/>
        <v>69454885</v>
      </c>
      <c r="G16" s="85">
        <v>62951873</v>
      </c>
      <c r="H16" s="86">
        <v>10303000</v>
      </c>
      <c r="I16" s="87">
        <f t="shared" si="1"/>
        <v>73254873</v>
      </c>
      <c r="J16" s="85">
        <v>29138479</v>
      </c>
      <c r="K16" s="86">
        <v>3628456</v>
      </c>
      <c r="L16" s="88">
        <f t="shared" si="2"/>
        <v>32766935</v>
      </c>
      <c r="M16" s="105">
        <f t="shared" si="3"/>
        <v>0.47177293576974466</v>
      </c>
      <c r="N16" s="85">
        <v>12796875</v>
      </c>
      <c r="O16" s="86">
        <v>4655331</v>
      </c>
      <c r="P16" s="88">
        <f t="shared" si="4"/>
        <v>17452206</v>
      </c>
      <c r="Q16" s="105">
        <f t="shared" si="5"/>
        <v>0.25127398886341834</v>
      </c>
      <c r="R16" s="85">
        <v>24891151</v>
      </c>
      <c r="S16" s="86">
        <v>1833688</v>
      </c>
      <c r="T16" s="88">
        <f t="shared" si="6"/>
        <v>26724839</v>
      </c>
      <c r="U16" s="105">
        <f t="shared" si="7"/>
        <v>0.36481994856505995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66826505</v>
      </c>
      <c r="AA16" s="88">
        <f t="shared" si="11"/>
        <v>10117475</v>
      </c>
      <c r="AB16" s="88">
        <f t="shared" si="12"/>
        <v>76943980</v>
      </c>
      <c r="AC16" s="105">
        <f t="shared" si="13"/>
        <v>1.0503598852734344</v>
      </c>
      <c r="AD16" s="85">
        <v>46820050</v>
      </c>
      <c r="AE16" s="86">
        <v>394360</v>
      </c>
      <c r="AF16" s="88">
        <f t="shared" si="14"/>
        <v>47214410</v>
      </c>
      <c r="AG16" s="86">
        <v>76344543</v>
      </c>
      <c r="AH16" s="86">
        <v>76344543</v>
      </c>
      <c r="AI16" s="126">
        <v>10261358</v>
      </c>
      <c r="AJ16" s="127">
        <f t="shared" si="15"/>
        <v>0.13440853264391142</v>
      </c>
      <c r="AK16" s="128">
        <f t="shared" si="16"/>
        <v>-0.43396859136860966</v>
      </c>
    </row>
    <row r="17" spans="1:37" ht="13.5">
      <c r="A17" s="62" t="s">
        <v>97</v>
      </c>
      <c r="B17" s="63" t="s">
        <v>462</v>
      </c>
      <c r="C17" s="64" t="s">
        <v>463</v>
      </c>
      <c r="D17" s="85">
        <v>109847634</v>
      </c>
      <c r="E17" s="86">
        <v>55436000</v>
      </c>
      <c r="F17" s="87">
        <f t="shared" si="0"/>
        <v>165283634</v>
      </c>
      <c r="G17" s="85">
        <v>101731863</v>
      </c>
      <c r="H17" s="86">
        <v>89857000</v>
      </c>
      <c r="I17" s="87">
        <f t="shared" si="1"/>
        <v>191588863</v>
      </c>
      <c r="J17" s="85">
        <v>26146769</v>
      </c>
      <c r="K17" s="86">
        <v>823511</v>
      </c>
      <c r="L17" s="88">
        <f t="shared" si="2"/>
        <v>26970280</v>
      </c>
      <c r="M17" s="105">
        <f t="shared" si="3"/>
        <v>0.16317574430871964</v>
      </c>
      <c r="N17" s="85">
        <v>14425422</v>
      </c>
      <c r="O17" s="86">
        <v>18902712</v>
      </c>
      <c r="P17" s="88">
        <f t="shared" si="4"/>
        <v>33328134</v>
      </c>
      <c r="Q17" s="105">
        <f t="shared" si="5"/>
        <v>0.20164206941384166</v>
      </c>
      <c r="R17" s="85">
        <v>15034228</v>
      </c>
      <c r="S17" s="86">
        <v>32143402</v>
      </c>
      <c r="T17" s="88">
        <f t="shared" si="6"/>
        <v>47177630</v>
      </c>
      <c r="U17" s="105">
        <f t="shared" si="7"/>
        <v>0.2462441149306262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55606419</v>
      </c>
      <c r="AA17" s="88">
        <f t="shared" si="11"/>
        <v>51869625</v>
      </c>
      <c r="AB17" s="88">
        <f t="shared" si="12"/>
        <v>107476044</v>
      </c>
      <c r="AC17" s="105">
        <f t="shared" si="13"/>
        <v>0.560972294094151</v>
      </c>
      <c r="AD17" s="85">
        <v>43339711</v>
      </c>
      <c r="AE17" s="86">
        <v>17308858</v>
      </c>
      <c r="AF17" s="88">
        <f t="shared" si="14"/>
        <v>60648569</v>
      </c>
      <c r="AG17" s="86">
        <v>156843868</v>
      </c>
      <c r="AH17" s="86">
        <v>156843868</v>
      </c>
      <c r="AI17" s="126">
        <v>22127940</v>
      </c>
      <c r="AJ17" s="127">
        <f t="shared" si="15"/>
        <v>0.14108259559117733</v>
      </c>
      <c r="AK17" s="128">
        <f t="shared" si="16"/>
        <v>-0.2221147048003721</v>
      </c>
    </row>
    <row r="18" spans="1:37" ht="13.5">
      <c r="A18" s="62" t="s">
        <v>97</v>
      </c>
      <c r="B18" s="63" t="s">
        <v>464</v>
      </c>
      <c r="C18" s="64" t="s">
        <v>465</v>
      </c>
      <c r="D18" s="85">
        <v>59088461</v>
      </c>
      <c r="E18" s="86">
        <v>35087008</v>
      </c>
      <c r="F18" s="87">
        <f t="shared" si="0"/>
        <v>94175469</v>
      </c>
      <c r="G18" s="85">
        <v>58555600</v>
      </c>
      <c r="H18" s="86">
        <v>10087007</v>
      </c>
      <c r="I18" s="87">
        <f t="shared" si="1"/>
        <v>68642607</v>
      </c>
      <c r="J18" s="85">
        <v>5814287</v>
      </c>
      <c r="K18" s="86">
        <v>3572301</v>
      </c>
      <c r="L18" s="88">
        <f t="shared" si="2"/>
        <v>9386588</v>
      </c>
      <c r="M18" s="105">
        <f t="shared" si="3"/>
        <v>0.099671263649348</v>
      </c>
      <c r="N18" s="85">
        <v>14351657</v>
      </c>
      <c r="O18" s="86">
        <v>2949360</v>
      </c>
      <c r="P18" s="88">
        <f t="shared" si="4"/>
        <v>17301017</v>
      </c>
      <c r="Q18" s="105">
        <f t="shared" si="5"/>
        <v>0.18371044162254185</v>
      </c>
      <c r="R18" s="85">
        <v>9617733</v>
      </c>
      <c r="S18" s="86">
        <v>3062309</v>
      </c>
      <c r="T18" s="88">
        <f t="shared" si="6"/>
        <v>12680042</v>
      </c>
      <c r="U18" s="105">
        <f t="shared" si="7"/>
        <v>0.1847255306022978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29783677</v>
      </c>
      <c r="AA18" s="88">
        <f t="shared" si="11"/>
        <v>9583970</v>
      </c>
      <c r="AB18" s="88">
        <f t="shared" si="12"/>
        <v>39367647</v>
      </c>
      <c r="AC18" s="105">
        <f t="shared" si="13"/>
        <v>0.5735161981828575</v>
      </c>
      <c r="AD18" s="85">
        <v>48834314</v>
      </c>
      <c r="AE18" s="86">
        <v>10656609</v>
      </c>
      <c r="AF18" s="88">
        <f t="shared" si="14"/>
        <v>59490923</v>
      </c>
      <c r="AG18" s="86">
        <v>98250198</v>
      </c>
      <c r="AH18" s="86">
        <v>98250198</v>
      </c>
      <c r="AI18" s="126">
        <v>7032653</v>
      </c>
      <c r="AJ18" s="127">
        <f t="shared" si="15"/>
        <v>0.07157902114355026</v>
      </c>
      <c r="AK18" s="128">
        <f t="shared" si="16"/>
        <v>-0.7868575345519517</v>
      </c>
    </row>
    <row r="19" spans="1:37" ht="13.5">
      <c r="A19" s="62" t="s">
        <v>97</v>
      </c>
      <c r="B19" s="63" t="s">
        <v>466</v>
      </c>
      <c r="C19" s="64" t="s">
        <v>467</v>
      </c>
      <c r="D19" s="85">
        <v>55199891</v>
      </c>
      <c r="E19" s="86">
        <v>10279131</v>
      </c>
      <c r="F19" s="87">
        <f t="shared" si="0"/>
        <v>65479022</v>
      </c>
      <c r="G19" s="85">
        <v>76288113</v>
      </c>
      <c r="H19" s="86">
        <v>6755778</v>
      </c>
      <c r="I19" s="87">
        <f t="shared" si="1"/>
        <v>83043891</v>
      </c>
      <c r="J19" s="85">
        <v>22278122</v>
      </c>
      <c r="K19" s="86">
        <v>191762</v>
      </c>
      <c r="L19" s="88">
        <f t="shared" si="2"/>
        <v>22469884</v>
      </c>
      <c r="M19" s="105">
        <f t="shared" si="3"/>
        <v>0.34316157012852144</v>
      </c>
      <c r="N19" s="85">
        <v>14004074</v>
      </c>
      <c r="O19" s="86">
        <v>1491556</v>
      </c>
      <c r="P19" s="88">
        <f t="shared" si="4"/>
        <v>15495630</v>
      </c>
      <c r="Q19" s="105">
        <f t="shared" si="5"/>
        <v>0.23665029694548584</v>
      </c>
      <c r="R19" s="85">
        <v>11699298</v>
      </c>
      <c r="S19" s="86">
        <v>399920</v>
      </c>
      <c r="T19" s="88">
        <f t="shared" si="6"/>
        <v>12099218</v>
      </c>
      <c r="U19" s="105">
        <f t="shared" si="7"/>
        <v>0.14569666539348453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47981494</v>
      </c>
      <c r="AA19" s="88">
        <f t="shared" si="11"/>
        <v>2083238</v>
      </c>
      <c r="AB19" s="88">
        <f t="shared" si="12"/>
        <v>50064732</v>
      </c>
      <c r="AC19" s="105">
        <f t="shared" si="13"/>
        <v>0.6028707397633861</v>
      </c>
      <c r="AD19" s="85">
        <v>40881906</v>
      </c>
      <c r="AE19" s="86">
        <v>6570371</v>
      </c>
      <c r="AF19" s="88">
        <f t="shared" si="14"/>
        <v>47452277</v>
      </c>
      <c r="AG19" s="86">
        <v>74111942</v>
      </c>
      <c r="AH19" s="86">
        <v>74111942</v>
      </c>
      <c r="AI19" s="126">
        <v>12599131</v>
      </c>
      <c r="AJ19" s="127">
        <f t="shared" si="15"/>
        <v>0.17000136091427748</v>
      </c>
      <c r="AK19" s="128">
        <f t="shared" si="16"/>
        <v>-0.7450234474522688</v>
      </c>
    </row>
    <row r="20" spans="1:37" ht="13.5">
      <c r="A20" s="62" t="s">
        <v>112</v>
      </c>
      <c r="B20" s="63" t="s">
        <v>468</v>
      </c>
      <c r="C20" s="64" t="s">
        <v>469</v>
      </c>
      <c r="D20" s="85">
        <v>69748765</v>
      </c>
      <c r="E20" s="86">
        <v>359000</v>
      </c>
      <c r="F20" s="87">
        <f t="shared" si="0"/>
        <v>70107765</v>
      </c>
      <c r="G20" s="85">
        <v>75894610</v>
      </c>
      <c r="H20" s="86">
        <v>366130</v>
      </c>
      <c r="I20" s="87">
        <f t="shared" si="1"/>
        <v>76260740</v>
      </c>
      <c r="J20" s="85">
        <v>2583213</v>
      </c>
      <c r="K20" s="86">
        <v>12285</v>
      </c>
      <c r="L20" s="88">
        <f t="shared" si="2"/>
        <v>2595498</v>
      </c>
      <c r="M20" s="105">
        <f t="shared" si="3"/>
        <v>0.03702154818371403</v>
      </c>
      <c r="N20" s="85">
        <v>40843878</v>
      </c>
      <c r="O20" s="86">
        <v>111010</v>
      </c>
      <c r="P20" s="88">
        <f t="shared" si="4"/>
        <v>40954888</v>
      </c>
      <c r="Q20" s="105">
        <f t="shared" si="5"/>
        <v>0.5841704980896196</v>
      </c>
      <c r="R20" s="85">
        <v>14108038</v>
      </c>
      <c r="S20" s="86">
        <v>24315</v>
      </c>
      <c r="T20" s="88">
        <f t="shared" si="6"/>
        <v>14132353</v>
      </c>
      <c r="U20" s="105">
        <f t="shared" si="7"/>
        <v>0.1853162321792314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57535129</v>
      </c>
      <c r="AA20" s="88">
        <f t="shared" si="11"/>
        <v>147610</v>
      </c>
      <c r="AB20" s="88">
        <f t="shared" si="12"/>
        <v>57682739</v>
      </c>
      <c r="AC20" s="105">
        <f t="shared" si="13"/>
        <v>0.7563883985390123</v>
      </c>
      <c r="AD20" s="85">
        <v>52505983</v>
      </c>
      <c r="AE20" s="86">
        <v>2649217</v>
      </c>
      <c r="AF20" s="88">
        <f t="shared" si="14"/>
        <v>55155200</v>
      </c>
      <c r="AG20" s="86">
        <v>69252391</v>
      </c>
      <c r="AH20" s="86">
        <v>69252391</v>
      </c>
      <c r="AI20" s="126">
        <v>13901350</v>
      </c>
      <c r="AJ20" s="127">
        <f t="shared" si="15"/>
        <v>0.2007345854672368</v>
      </c>
      <c r="AK20" s="128">
        <f t="shared" si="16"/>
        <v>-0.7437711584764446</v>
      </c>
    </row>
    <row r="21" spans="1:37" ht="13.5">
      <c r="A21" s="65"/>
      <c r="B21" s="66" t="s">
        <v>470</v>
      </c>
      <c r="C21" s="67"/>
      <c r="D21" s="89">
        <f>SUM(D14:D20)</f>
        <v>703394713</v>
      </c>
      <c r="E21" s="90">
        <f>SUM(E14:E20)</f>
        <v>145897792</v>
      </c>
      <c r="F21" s="91">
        <f t="shared" si="0"/>
        <v>849292505</v>
      </c>
      <c r="G21" s="89">
        <f>SUM(G14:G20)</f>
        <v>715205585</v>
      </c>
      <c r="H21" s="90">
        <f>SUM(H14:H20)</f>
        <v>144734307</v>
      </c>
      <c r="I21" s="91">
        <f t="shared" si="1"/>
        <v>859939892</v>
      </c>
      <c r="J21" s="89">
        <f>SUM(J14:J20)</f>
        <v>235406692</v>
      </c>
      <c r="K21" s="90">
        <f>SUM(K14:K20)</f>
        <v>12507864</v>
      </c>
      <c r="L21" s="90">
        <f t="shared" si="2"/>
        <v>247914556</v>
      </c>
      <c r="M21" s="106">
        <f t="shared" si="3"/>
        <v>0.291907151588486</v>
      </c>
      <c r="N21" s="89">
        <f>SUM(N14:N20)</f>
        <v>164109411</v>
      </c>
      <c r="O21" s="90">
        <f>SUM(O14:O20)</f>
        <v>33931498</v>
      </c>
      <c r="P21" s="90">
        <f t="shared" si="4"/>
        <v>198040909</v>
      </c>
      <c r="Q21" s="106">
        <f t="shared" si="5"/>
        <v>0.23318339421822637</v>
      </c>
      <c r="R21" s="89">
        <f>SUM(R14:R20)</f>
        <v>137602113</v>
      </c>
      <c r="S21" s="90">
        <f>SUM(S14:S20)</f>
        <v>43161915</v>
      </c>
      <c r="T21" s="90">
        <f t="shared" si="6"/>
        <v>180764028</v>
      </c>
      <c r="U21" s="106">
        <f t="shared" si="7"/>
        <v>0.21020542212501522</v>
      </c>
      <c r="V21" s="89">
        <f>SUM(V14:V20)</f>
        <v>0</v>
      </c>
      <c r="W21" s="90">
        <f>SUM(W14:W20)</f>
        <v>0</v>
      </c>
      <c r="X21" s="90">
        <f t="shared" si="8"/>
        <v>0</v>
      </c>
      <c r="Y21" s="106">
        <f t="shared" si="9"/>
        <v>0</v>
      </c>
      <c r="Z21" s="89">
        <f t="shared" si="10"/>
        <v>537118216</v>
      </c>
      <c r="AA21" s="90">
        <f t="shared" si="11"/>
        <v>89601277</v>
      </c>
      <c r="AB21" s="90">
        <f t="shared" si="12"/>
        <v>626719493</v>
      </c>
      <c r="AC21" s="106">
        <f t="shared" si="13"/>
        <v>0.728794534164953</v>
      </c>
      <c r="AD21" s="89">
        <f>SUM(AD14:AD20)</f>
        <v>487181152</v>
      </c>
      <c r="AE21" s="90">
        <f>SUM(AE14:AE20)</f>
        <v>56272216</v>
      </c>
      <c r="AF21" s="90">
        <f t="shared" si="14"/>
        <v>543453368</v>
      </c>
      <c r="AG21" s="90">
        <f>SUM(AG14:AG20)</f>
        <v>853410418</v>
      </c>
      <c r="AH21" s="90">
        <f>SUM(AH14:AH20)</f>
        <v>853410418</v>
      </c>
      <c r="AI21" s="91">
        <f>SUM(AI14:AI20)</f>
        <v>134844857</v>
      </c>
      <c r="AJ21" s="129">
        <f t="shared" si="15"/>
        <v>0.1580070434528021</v>
      </c>
      <c r="AK21" s="130">
        <f t="shared" si="16"/>
        <v>-0.6673789534781207</v>
      </c>
    </row>
    <row r="22" spans="1:37" ht="13.5">
      <c r="A22" s="62" t="s">
        <v>97</v>
      </c>
      <c r="B22" s="63" t="s">
        <v>471</v>
      </c>
      <c r="C22" s="64" t="s">
        <v>472</v>
      </c>
      <c r="D22" s="85">
        <v>113556939</v>
      </c>
      <c r="E22" s="86">
        <v>14975009</v>
      </c>
      <c r="F22" s="87">
        <f t="shared" si="0"/>
        <v>128531948</v>
      </c>
      <c r="G22" s="85">
        <v>133659671</v>
      </c>
      <c r="H22" s="86">
        <v>15175009</v>
      </c>
      <c r="I22" s="87">
        <f t="shared" si="1"/>
        <v>148834680</v>
      </c>
      <c r="J22" s="85">
        <v>33263912</v>
      </c>
      <c r="K22" s="86">
        <v>10426</v>
      </c>
      <c r="L22" s="88">
        <f t="shared" si="2"/>
        <v>33274338</v>
      </c>
      <c r="M22" s="105">
        <f t="shared" si="3"/>
        <v>0.2588799012055742</v>
      </c>
      <c r="N22" s="85">
        <v>1330919</v>
      </c>
      <c r="O22" s="86">
        <v>1177651</v>
      </c>
      <c r="P22" s="88">
        <f t="shared" si="4"/>
        <v>2508570</v>
      </c>
      <c r="Q22" s="105">
        <f t="shared" si="5"/>
        <v>0.01951709313547477</v>
      </c>
      <c r="R22" s="85">
        <v>79397633</v>
      </c>
      <c r="S22" s="86">
        <v>2311834</v>
      </c>
      <c r="T22" s="88">
        <f t="shared" si="6"/>
        <v>81709467</v>
      </c>
      <c r="U22" s="105">
        <f t="shared" si="7"/>
        <v>0.5489948108868175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113992464</v>
      </c>
      <c r="AA22" s="88">
        <f t="shared" si="11"/>
        <v>3499911</v>
      </c>
      <c r="AB22" s="88">
        <f t="shared" si="12"/>
        <v>117492375</v>
      </c>
      <c r="AC22" s="105">
        <f t="shared" si="13"/>
        <v>0.7894153096576685</v>
      </c>
      <c r="AD22" s="85">
        <v>82154697</v>
      </c>
      <c r="AE22" s="86">
        <v>0</v>
      </c>
      <c r="AF22" s="88">
        <f t="shared" si="14"/>
        <v>82154697</v>
      </c>
      <c r="AG22" s="86">
        <v>115695375</v>
      </c>
      <c r="AH22" s="86">
        <v>115695375</v>
      </c>
      <c r="AI22" s="126">
        <v>12998470</v>
      </c>
      <c r="AJ22" s="127">
        <f t="shared" si="15"/>
        <v>0.1123508178265553</v>
      </c>
      <c r="AK22" s="128">
        <f t="shared" si="16"/>
        <v>-0.005419410164704264</v>
      </c>
    </row>
    <row r="23" spans="1:37" ht="13.5">
      <c r="A23" s="62" t="s">
        <v>97</v>
      </c>
      <c r="B23" s="63" t="s">
        <v>473</v>
      </c>
      <c r="C23" s="64" t="s">
        <v>474</v>
      </c>
      <c r="D23" s="85">
        <v>154240439</v>
      </c>
      <c r="E23" s="86">
        <v>21650950</v>
      </c>
      <c r="F23" s="87">
        <f t="shared" si="0"/>
        <v>175891389</v>
      </c>
      <c r="G23" s="85">
        <v>171412042</v>
      </c>
      <c r="H23" s="86">
        <v>-50159453</v>
      </c>
      <c r="I23" s="87">
        <f t="shared" si="1"/>
        <v>121252589</v>
      </c>
      <c r="J23" s="85">
        <v>39240494</v>
      </c>
      <c r="K23" s="86">
        <v>303978</v>
      </c>
      <c r="L23" s="88">
        <f t="shared" si="2"/>
        <v>39544472</v>
      </c>
      <c r="M23" s="105">
        <f t="shared" si="3"/>
        <v>0.22482324020990022</v>
      </c>
      <c r="N23" s="85">
        <v>32123886</v>
      </c>
      <c r="O23" s="86">
        <v>701308</v>
      </c>
      <c r="P23" s="88">
        <f t="shared" si="4"/>
        <v>32825194</v>
      </c>
      <c r="Q23" s="105">
        <f t="shared" si="5"/>
        <v>0.18662194998073497</v>
      </c>
      <c r="R23" s="85">
        <v>19443734</v>
      </c>
      <c r="S23" s="86">
        <v>3151301</v>
      </c>
      <c r="T23" s="88">
        <f t="shared" si="6"/>
        <v>22595035</v>
      </c>
      <c r="U23" s="105">
        <f t="shared" si="7"/>
        <v>0.1863468251387193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90808114</v>
      </c>
      <c r="AA23" s="88">
        <f t="shared" si="11"/>
        <v>4156587</v>
      </c>
      <c r="AB23" s="88">
        <f t="shared" si="12"/>
        <v>94964701</v>
      </c>
      <c r="AC23" s="105">
        <f t="shared" si="13"/>
        <v>0.7831973055849554</v>
      </c>
      <c r="AD23" s="85">
        <v>89949748</v>
      </c>
      <c r="AE23" s="86">
        <v>4677694</v>
      </c>
      <c r="AF23" s="88">
        <f t="shared" si="14"/>
        <v>94627442</v>
      </c>
      <c r="AG23" s="86">
        <v>176326952</v>
      </c>
      <c r="AH23" s="86">
        <v>176326952</v>
      </c>
      <c r="AI23" s="126">
        <v>24196977</v>
      </c>
      <c r="AJ23" s="127">
        <f t="shared" si="15"/>
        <v>0.1372278980924028</v>
      </c>
      <c r="AK23" s="128">
        <f t="shared" si="16"/>
        <v>-0.7612211159633798</v>
      </c>
    </row>
    <row r="24" spans="1:37" ht="13.5">
      <c r="A24" s="62" t="s">
        <v>97</v>
      </c>
      <c r="B24" s="63" t="s">
        <v>475</v>
      </c>
      <c r="C24" s="64" t="s">
        <v>476</v>
      </c>
      <c r="D24" s="85">
        <v>252434054</v>
      </c>
      <c r="E24" s="86">
        <v>43008450</v>
      </c>
      <c r="F24" s="87">
        <f t="shared" si="0"/>
        <v>295442504</v>
      </c>
      <c r="G24" s="85">
        <v>95021644</v>
      </c>
      <c r="H24" s="86">
        <v>37440756</v>
      </c>
      <c r="I24" s="87">
        <f t="shared" si="1"/>
        <v>132462400</v>
      </c>
      <c r="J24" s="85">
        <v>72558501</v>
      </c>
      <c r="K24" s="86">
        <v>822579</v>
      </c>
      <c r="L24" s="88">
        <f t="shared" si="2"/>
        <v>73381080</v>
      </c>
      <c r="M24" s="105">
        <f t="shared" si="3"/>
        <v>0.24837685507837423</v>
      </c>
      <c r="N24" s="85">
        <v>47259225</v>
      </c>
      <c r="O24" s="86">
        <v>8148045</v>
      </c>
      <c r="P24" s="88">
        <f t="shared" si="4"/>
        <v>55407270</v>
      </c>
      <c r="Q24" s="105">
        <f t="shared" si="5"/>
        <v>0.1875399417817011</v>
      </c>
      <c r="R24" s="85">
        <v>35226882</v>
      </c>
      <c r="S24" s="86">
        <v>16449569</v>
      </c>
      <c r="T24" s="88">
        <f t="shared" si="6"/>
        <v>51676451</v>
      </c>
      <c r="U24" s="105">
        <f t="shared" si="7"/>
        <v>0.3901216571645992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155044608</v>
      </c>
      <c r="AA24" s="88">
        <f t="shared" si="11"/>
        <v>25420193</v>
      </c>
      <c r="AB24" s="88">
        <f t="shared" si="12"/>
        <v>180464801</v>
      </c>
      <c r="AC24" s="105">
        <f t="shared" si="13"/>
        <v>1.3623851070190485</v>
      </c>
      <c r="AD24" s="85">
        <v>177168621</v>
      </c>
      <c r="AE24" s="86">
        <v>13096655</v>
      </c>
      <c r="AF24" s="88">
        <f t="shared" si="14"/>
        <v>190265276</v>
      </c>
      <c r="AG24" s="86">
        <v>286942288</v>
      </c>
      <c r="AH24" s="86">
        <v>286942288</v>
      </c>
      <c r="AI24" s="126">
        <v>57227883</v>
      </c>
      <c r="AJ24" s="127">
        <f t="shared" si="15"/>
        <v>0.19944039409067513</v>
      </c>
      <c r="AK24" s="128">
        <f t="shared" si="16"/>
        <v>-0.7283978869586272</v>
      </c>
    </row>
    <row r="25" spans="1:37" ht="13.5">
      <c r="A25" s="62" t="s">
        <v>97</v>
      </c>
      <c r="B25" s="63" t="s">
        <v>477</v>
      </c>
      <c r="C25" s="64" t="s">
        <v>478</v>
      </c>
      <c r="D25" s="85">
        <v>59829394</v>
      </c>
      <c r="E25" s="86">
        <v>24392004</v>
      </c>
      <c r="F25" s="87">
        <f t="shared" si="0"/>
        <v>84221398</v>
      </c>
      <c r="G25" s="85">
        <v>59629405</v>
      </c>
      <c r="H25" s="86">
        <v>17345004</v>
      </c>
      <c r="I25" s="87">
        <f t="shared" si="1"/>
        <v>76974409</v>
      </c>
      <c r="J25" s="85">
        <v>19325593</v>
      </c>
      <c r="K25" s="86">
        <v>1613117</v>
      </c>
      <c r="L25" s="88">
        <f t="shared" si="2"/>
        <v>20938710</v>
      </c>
      <c r="M25" s="105">
        <f t="shared" si="3"/>
        <v>0.24861508473179228</v>
      </c>
      <c r="N25" s="85">
        <v>32131871</v>
      </c>
      <c r="O25" s="86">
        <v>2746137</v>
      </c>
      <c r="P25" s="88">
        <f t="shared" si="4"/>
        <v>34878008</v>
      </c>
      <c r="Q25" s="105">
        <f t="shared" si="5"/>
        <v>0.4141228812183811</v>
      </c>
      <c r="R25" s="85">
        <v>791463</v>
      </c>
      <c r="S25" s="86">
        <v>1601549</v>
      </c>
      <c r="T25" s="88">
        <f t="shared" si="6"/>
        <v>2393012</v>
      </c>
      <c r="U25" s="105">
        <f t="shared" si="7"/>
        <v>0.03108841017538699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52248927</v>
      </c>
      <c r="AA25" s="88">
        <f t="shared" si="11"/>
        <v>5960803</v>
      </c>
      <c r="AB25" s="88">
        <f t="shared" si="12"/>
        <v>58209730</v>
      </c>
      <c r="AC25" s="105">
        <f t="shared" si="13"/>
        <v>0.756221850303521</v>
      </c>
      <c r="AD25" s="85">
        <v>59890736</v>
      </c>
      <c r="AE25" s="86">
        <v>0</v>
      </c>
      <c r="AF25" s="88">
        <f t="shared" si="14"/>
        <v>59890736</v>
      </c>
      <c r="AG25" s="86">
        <v>142952047</v>
      </c>
      <c r="AH25" s="86">
        <v>142952047</v>
      </c>
      <c r="AI25" s="126">
        <v>26153830</v>
      </c>
      <c r="AJ25" s="127">
        <f t="shared" si="15"/>
        <v>0.18295526751009028</v>
      </c>
      <c r="AK25" s="128">
        <f t="shared" si="16"/>
        <v>-0.9600437035871457</v>
      </c>
    </row>
    <row r="26" spans="1:37" ht="13.5">
      <c r="A26" s="62" t="s">
        <v>97</v>
      </c>
      <c r="B26" s="63" t="s">
        <v>479</v>
      </c>
      <c r="C26" s="64" t="s">
        <v>480</v>
      </c>
      <c r="D26" s="85">
        <v>59941204</v>
      </c>
      <c r="E26" s="86">
        <v>12480000</v>
      </c>
      <c r="F26" s="87">
        <f t="shared" si="0"/>
        <v>72421204</v>
      </c>
      <c r="G26" s="85">
        <v>56306735</v>
      </c>
      <c r="H26" s="86">
        <v>12480000</v>
      </c>
      <c r="I26" s="87">
        <f t="shared" si="1"/>
        <v>68786735</v>
      </c>
      <c r="J26" s="85">
        <v>5025602</v>
      </c>
      <c r="K26" s="86">
        <v>3779847</v>
      </c>
      <c r="L26" s="88">
        <f t="shared" si="2"/>
        <v>8805449</v>
      </c>
      <c r="M26" s="105">
        <f t="shared" si="3"/>
        <v>0.1215866143291404</v>
      </c>
      <c r="N26" s="85">
        <v>9908278</v>
      </c>
      <c r="O26" s="86">
        <v>5360353</v>
      </c>
      <c r="P26" s="88">
        <f t="shared" si="4"/>
        <v>15268631</v>
      </c>
      <c r="Q26" s="105">
        <f t="shared" si="5"/>
        <v>0.21083094669345734</v>
      </c>
      <c r="R26" s="85">
        <v>4139620</v>
      </c>
      <c r="S26" s="86">
        <v>1144551</v>
      </c>
      <c r="T26" s="88">
        <f t="shared" si="6"/>
        <v>5284171</v>
      </c>
      <c r="U26" s="105">
        <f t="shared" si="7"/>
        <v>0.07681962227164874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19073500</v>
      </c>
      <c r="AA26" s="88">
        <f t="shared" si="11"/>
        <v>10284751</v>
      </c>
      <c r="AB26" s="88">
        <f t="shared" si="12"/>
        <v>29358251</v>
      </c>
      <c r="AC26" s="105">
        <f t="shared" si="13"/>
        <v>0.4268010540113584</v>
      </c>
      <c r="AD26" s="85">
        <v>27392695</v>
      </c>
      <c r="AE26" s="86">
        <v>2102653</v>
      </c>
      <c r="AF26" s="88">
        <f t="shared" si="14"/>
        <v>29495348</v>
      </c>
      <c r="AG26" s="86">
        <v>45038280</v>
      </c>
      <c r="AH26" s="86">
        <v>45038280</v>
      </c>
      <c r="AI26" s="126">
        <v>4550839</v>
      </c>
      <c r="AJ26" s="127">
        <f t="shared" si="15"/>
        <v>0.10104380096220371</v>
      </c>
      <c r="AK26" s="128">
        <f t="shared" si="16"/>
        <v>-0.8208473078534283</v>
      </c>
    </row>
    <row r="27" spans="1:37" ht="13.5">
      <c r="A27" s="62" t="s">
        <v>97</v>
      </c>
      <c r="B27" s="63" t="s">
        <v>481</v>
      </c>
      <c r="C27" s="64" t="s">
        <v>482</v>
      </c>
      <c r="D27" s="85">
        <v>68801758</v>
      </c>
      <c r="E27" s="86">
        <v>16005000</v>
      </c>
      <c r="F27" s="87">
        <f t="shared" si="0"/>
        <v>84806758</v>
      </c>
      <c r="G27" s="85">
        <v>72566021</v>
      </c>
      <c r="H27" s="86">
        <v>14806550</v>
      </c>
      <c r="I27" s="87">
        <f t="shared" si="1"/>
        <v>87372571</v>
      </c>
      <c r="J27" s="85">
        <v>20996306</v>
      </c>
      <c r="K27" s="86">
        <v>707069</v>
      </c>
      <c r="L27" s="88">
        <f t="shared" si="2"/>
        <v>21703375</v>
      </c>
      <c r="M27" s="105">
        <f t="shared" si="3"/>
        <v>0.25591563115760185</v>
      </c>
      <c r="N27" s="85">
        <v>9151217</v>
      </c>
      <c r="O27" s="86">
        <v>1555316</v>
      </c>
      <c r="P27" s="88">
        <f t="shared" si="4"/>
        <v>10706533</v>
      </c>
      <c r="Q27" s="105">
        <f t="shared" si="5"/>
        <v>0.12624622438697633</v>
      </c>
      <c r="R27" s="85">
        <v>9863246</v>
      </c>
      <c r="S27" s="86">
        <v>113387</v>
      </c>
      <c r="T27" s="88">
        <f t="shared" si="6"/>
        <v>9976633</v>
      </c>
      <c r="U27" s="105">
        <f t="shared" si="7"/>
        <v>0.11418495399431476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40010769</v>
      </c>
      <c r="AA27" s="88">
        <f t="shared" si="11"/>
        <v>2375772</v>
      </c>
      <c r="AB27" s="88">
        <f t="shared" si="12"/>
        <v>42386541</v>
      </c>
      <c r="AC27" s="105">
        <f t="shared" si="13"/>
        <v>0.48512411292097607</v>
      </c>
      <c r="AD27" s="85">
        <v>46109615</v>
      </c>
      <c r="AE27" s="86">
        <v>6571048</v>
      </c>
      <c r="AF27" s="88">
        <f t="shared" si="14"/>
        <v>52680663</v>
      </c>
      <c r="AG27" s="86">
        <v>107118497</v>
      </c>
      <c r="AH27" s="86">
        <v>107118497</v>
      </c>
      <c r="AI27" s="126">
        <v>13926204</v>
      </c>
      <c r="AJ27" s="127">
        <f t="shared" si="15"/>
        <v>0.13000746267005595</v>
      </c>
      <c r="AK27" s="128">
        <f t="shared" si="16"/>
        <v>-0.810620587671799</v>
      </c>
    </row>
    <row r="28" spans="1:37" ht="13.5">
      <c r="A28" s="62" t="s">
        <v>97</v>
      </c>
      <c r="B28" s="63" t="s">
        <v>483</v>
      </c>
      <c r="C28" s="64" t="s">
        <v>484</v>
      </c>
      <c r="D28" s="85">
        <v>107251815</v>
      </c>
      <c r="E28" s="86">
        <v>19889003</v>
      </c>
      <c r="F28" s="87">
        <f t="shared" si="0"/>
        <v>127140818</v>
      </c>
      <c r="G28" s="85">
        <v>107251820</v>
      </c>
      <c r="H28" s="86">
        <v>19889002</v>
      </c>
      <c r="I28" s="87">
        <f t="shared" si="1"/>
        <v>127140822</v>
      </c>
      <c r="J28" s="85">
        <v>8325175</v>
      </c>
      <c r="K28" s="86">
        <v>4071983</v>
      </c>
      <c r="L28" s="88">
        <f t="shared" si="2"/>
        <v>12397158</v>
      </c>
      <c r="M28" s="105">
        <f t="shared" si="3"/>
        <v>0.09750730092046443</v>
      </c>
      <c r="N28" s="85">
        <v>25970443</v>
      </c>
      <c r="O28" s="86">
        <v>9631468</v>
      </c>
      <c r="P28" s="88">
        <f t="shared" si="4"/>
        <v>35601911</v>
      </c>
      <c r="Q28" s="105">
        <f t="shared" si="5"/>
        <v>0.2800195213467952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34295618</v>
      </c>
      <c r="AA28" s="88">
        <f t="shared" si="11"/>
        <v>13703451</v>
      </c>
      <c r="AB28" s="88">
        <f t="shared" si="12"/>
        <v>47999069</v>
      </c>
      <c r="AC28" s="105">
        <f t="shared" si="13"/>
        <v>0.37752681038982117</v>
      </c>
      <c r="AD28" s="85">
        <v>55699966</v>
      </c>
      <c r="AE28" s="86">
        <v>13026882</v>
      </c>
      <c r="AF28" s="88">
        <f t="shared" si="14"/>
        <v>68726848</v>
      </c>
      <c r="AG28" s="86">
        <v>126529742</v>
      </c>
      <c r="AH28" s="86">
        <v>126529742</v>
      </c>
      <c r="AI28" s="126">
        <v>5412434</v>
      </c>
      <c r="AJ28" s="127">
        <f t="shared" si="15"/>
        <v>0.042775982266683193</v>
      </c>
      <c r="AK28" s="128">
        <f t="shared" si="16"/>
        <v>-1</v>
      </c>
    </row>
    <row r="29" spans="1:37" ht="13.5">
      <c r="A29" s="62" t="s">
        <v>97</v>
      </c>
      <c r="B29" s="63" t="s">
        <v>485</v>
      </c>
      <c r="C29" s="64" t="s">
        <v>486</v>
      </c>
      <c r="D29" s="85">
        <v>174105821</v>
      </c>
      <c r="E29" s="86">
        <v>39781185</v>
      </c>
      <c r="F29" s="87">
        <f t="shared" si="0"/>
        <v>213887006</v>
      </c>
      <c r="G29" s="85">
        <v>180092782</v>
      </c>
      <c r="H29" s="86">
        <v>39781185</v>
      </c>
      <c r="I29" s="87">
        <f t="shared" si="1"/>
        <v>219873967</v>
      </c>
      <c r="J29" s="85">
        <v>68512420</v>
      </c>
      <c r="K29" s="86">
        <v>3034886</v>
      </c>
      <c r="L29" s="88">
        <f t="shared" si="2"/>
        <v>71547306</v>
      </c>
      <c r="M29" s="105">
        <f t="shared" si="3"/>
        <v>0.3345098299239366</v>
      </c>
      <c r="N29" s="85">
        <v>-3121</v>
      </c>
      <c r="O29" s="86">
        <v>25604614</v>
      </c>
      <c r="P29" s="88">
        <f t="shared" si="4"/>
        <v>25601493</v>
      </c>
      <c r="Q29" s="105">
        <f t="shared" si="5"/>
        <v>0.11969634564897318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68509299</v>
      </c>
      <c r="AA29" s="88">
        <f t="shared" si="11"/>
        <v>28639500</v>
      </c>
      <c r="AB29" s="88">
        <f t="shared" si="12"/>
        <v>97148799</v>
      </c>
      <c r="AC29" s="105">
        <f t="shared" si="13"/>
        <v>0.44183856927455173</v>
      </c>
      <c r="AD29" s="85">
        <v>80192149</v>
      </c>
      <c r="AE29" s="86">
        <v>9457268</v>
      </c>
      <c r="AF29" s="88">
        <f t="shared" si="14"/>
        <v>89649417</v>
      </c>
      <c r="AG29" s="86">
        <v>173938104</v>
      </c>
      <c r="AH29" s="86">
        <v>173938104</v>
      </c>
      <c r="AI29" s="126">
        <v>25474241</v>
      </c>
      <c r="AJ29" s="127">
        <f t="shared" si="15"/>
        <v>0.14645578176475926</v>
      </c>
      <c r="AK29" s="128">
        <f t="shared" si="16"/>
        <v>-1</v>
      </c>
    </row>
    <row r="30" spans="1:37" ht="13.5">
      <c r="A30" s="62" t="s">
        <v>112</v>
      </c>
      <c r="B30" s="63" t="s">
        <v>487</v>
      </c>
      <c r="C30" s="64" t="s">
        <v>488</v>
      </c>
      <c r="D30" s="85">
        <v>59652044</v>
      </c>
      <c r="E30" s="86">
        <v>900000</v>
      </c>
      <c r="F30" s="87">
        <f t="shared" si="0"/>
        <v>60552044</v>
      </c>
      <c r="G30" s="85">
        <v>66319774</v>
      </c>
      <c r="H30" s="86">
        <v>1350000</v>
      </c>
      <c r="I30" s="87">
        <f t="shared" si="1"/>
        <v>67669774</v>
      </c>
      <c r="J30" s="85">
        <v>18030998</v>
      </c>
      <c r="K30" s="86">
        <v>292028</v>
      </c>
      <c r="L30" s="88">
        <f t="shared" si="2"/>
        <v>18323026</v>
      </c>
      <c r="M30" s="105">
        <f t="shared" si="3"/>
        <v>0.3025996281810074</v>
      </c>
      <c r="N30" s="85">
        <v>15122592</v>
      </c>
      <c r="O30" s="86">
        <v>95542</v>
      </c>
      <c r="P30" s="88">
        <f t="shared" si="4"/>
        <v>15218134</v>
      </c>
      <c r="Q30" s="105">
        <f t="shared" si="5"/>
        <v>0.2513232088416371</v>
      </c>
      <c r="R30" s="85">
        <v>27298932</v>
      </c>
      <c r="S30" s="86">
        <v>172517</v>
      </c>
      <c r="T30" s="88">
        <f t="shared" si="6"/>
        <v>27471449</v>
      </c>
      <c r="U30" s="105">
        <f t="shared" si="7"/>
        <v>0.4059633626085407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60452522</v>
      </c>
      <c r="AA30" s="88">
        <f t="shared" si="11"/>
        <v>560087</v>
      </c>
      <c r="AB30" s="88">
        <f t="shared" si="12"/>
        <v>61012609</v>
      </c>
      <c r="AC30" s="105">
        <f t="shared" si="13"/>
        <v>0.9016227688302905</v>
      </c>
      <c r="AD30" s="85">
        <v>51177748</v>
      </c>
      <c r="AE30" s="86">
        <v>921193</v>
      </c>
      <c r="AF30" s="88">
        <f t="shared" si="14"/>
        <v>52098941</v>
      </c>
      <c r="AG30" s="86">
        <v>53793085</v>
      </c>
      <c r="AH30" s="86">
        <v>53793085</v>
      </c>
      <c r="AI30" s="126">
        <v>23805941</v>
      </c>
      <c r="AJ30" s="127">
        <f t="shared" si="15"/>
        <v>0.44254649087331577</v>
      </c>
      <c r="AK30" s="128">
        <f t="shared" si="16"/>
        <v>-0.47270619185906293</v>
      </c>
    </row>
    <row r="31" spans="1:37" ht="13.5">
      <c r="A31" s="65"/>
      <c r="B31" s="66" t="s">
        <v>489</v>
      </c>
      <c r="C31" s="67"/>
      <c r="D31" s="89">
        <f>SUM(D22:D30)</f>
        <v>1049813468</v>
      </c>
      <c r="E31" s="90">
        <f>SUM(E22:E30)</f>
        <v>193081601</v>
      </c>
      <c r="F31" s="91">
        <f t="shared" si="0"/>
        <v>1242895069</v>
      </c>
      <c r="G31" s="89">
        <f>SUM(G22:G30)</f>
        <v>942259894</v>
      </c>
      <c r="H31" s="90">
        <f>SUM(H22:H30)</f>
        <v>108108053</v>
      </c>
      <c r="I31" s="91">
        <f t="shared" si="1"/>
        <v>1050367947</v>
      </c>
      <c r="J31" s="89">
        <f>SUM(J22:J30)</f>
        <v>285279001</v>
      </c>
      <c r="K31" s="90">
        <f>SUM(K22:K30)</f>
        <v>14635913</v>
      </c>
      <c r="L31" s="90">
        <f t="shared" si="2"/>
        <v>299914914</v>
      </c>
      <c r="M31" s="106">
        <f t="shared" si="3"/>
        <v>0.24130348689958475</v>
      </c>
      <c r="N31" s="89">
        <f>SUM(N22:N30)</f>
        <v>172995310</v>
      </c>
      <c r="O31" s="90">
        <f>SUM(O22:O30)</f>
        <v>55020434</v>
      </c>
      <c r="P31" s="90">
        <f t="shared" si="4"/>
        <v>228015744</v>
      </c>
      <c r="Q31" s="106">
        <f t="shared" si="5"/>
        <v>0.18345534525569834</v>
      </c>
      <c r="R31" s="89">
        <f>SUM(R22:R30)</f>
        <v>176161510</v>
      </c>
      <c r="S31" s="90">
        <f>SUM(S22:S30)</f>
        <v>24944708</v>
      </c>
      <c r="T31" s="90">
        <f t="shared" si="6"/>
        <v>201106218</v>
      </c>
      <c r="U31" s="106">
        <f t="shared" si="7"/>
        <v>0.19146263799689234</v>
      </c>
      <c r="V31" s="89">
        <f>SUM(V22:V30)</f>
        <v>0</v>
      </c>
      <c r="W31" s="90">
        <f>SUM(W22:W30)</f>
        <v>0</v>
      </c>
      <c r="X31" s="90">
        <f t="shared" si="8"/>
        <v>0</v>
      </c>
      <c r="Y31" s="106">
        <f t="shared" si="9"/>
        <v>0</v>
      </c>
      <c r="Z31" s="89">
        <f t="shared" si="10"/>
        <v>634435821</v>
      </c>
      <c r="AA31" s="90">
        <f t="shared" si="11"/>
        <v>94601055</v>
      </c>
      <c r="AB31" s="90">
        <f t="shared" si="12"/>
        <v>729036876</v>
      </c>
      <c r="AC31" s="106">
        <f t="shared" si="13"/>
        <v>0.6940776116428846</v>
      </c>
      <c r="AD31" s="89">
        <f>SUM(AD22:AD30)</f>
        <v>669735975</v>
      </c>
      <c r="AE31" s="90">
        <f>SUM(AE22:AE30)</f>
        <v>49853393</v>
      </c>
      <c r="AF31" s="90">
        <f t="shared" si="14"/>
        <v>719589368</v>
      </c>
      <c r="AG31" s="90">
        <f>SUM(AG22:AG30)</f>
        <v>1228334370</v>
      </c>
      <c r="AH31" s="90">
        <f>SUM(AH22:AH30)</f>
        <v>1228334370</v>
      </c>
      <c r="AI31" s="91">
        <f>SUM(AI22:AI30)</f>
        <v>193746819</v>
      </c>
      <c r="AJ31" s="129">
        <f t="shared" si="15"/>
        <v>0.15773133418061078</v>
      </c>
      <c r="AK31" s="130">
        <f t="shared" si="16"/>
        <v>-0.7205264183391882</v>
      </c>
    </row>
    <row r="32" spans="1:37" ht="13.5">
      <c r="A32" s="62" t="s">
        <v>97</v>
      </c>
      <c r="B32" s="63" t="s">
        <v>490</v>
      </c>
      <c r="C32" s="64" t="s">
        <v>491</v>
      </c>
      <c r="D32" s="85">
        <v>263160232</v>
      </c>
      <c r="E32" s="86">
        <v>21294999</v>
      </c>
      <c r="F32" s="87">
        <f t="shared" si="0"/>
        <v>284455231</v>
      </c>
      <c r="G32" s="85">
        <v>251627503</v>
      </c>
      <c r="H32" s="86">
        <v>16100837</v>
      </c>
      <c r="I32" s="87">
        <f t="shared" si="1"/>
        <v>267728340</v>
      </c>
      <c r="J32" s="85">
        <v>82111322</v>
      </c>
      <c r="K32" s="86">
        <v>4428270</v>
      </c>
      <c r="L32" s="88">
        <f t="shared" si="2"/>
        <v>86539592</v>
      </c>
      <c r="M32" s="105">
        <f t="shared" si="3"/>
        <v>0.3042292163015276</v>
      </c>
      <c r="N32" s="85">
        <v>37664605</v>
      </c>
      <c r="O32" s="86">
        <v>40089706</v>
      </c>
      <c r="P32" s="88">
        <f t="shared" si="4"/>
        <v>77754311</v>
      </c>
      <c r="Q32" s="105">
        <f t="shared" si="5"/>
        <v>0.2733446339751087</v>
      </c>
      <c r="R32" s="85">
        <v>56948122</v>
      </c>
      <c r="S32" s="86">
        <v>1226898</v>
      </c>
      <c r="T32" s="88">
        <f t="shared" si="6"/>
        <v>58175020</v>
      </c>
      <c r="U32" s="105">
        <f t="shared" si="7"/>
        <v>0.21729122886280922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176724049</v>
      </c>
      <c r="AA32" s="88">
        <f t="shared" si="11"/>
        <v>45744874</v>
      </c>
      <c r="AB32" s="88">
        <f t="shared" si="12"/>
        <v>222468923</v>
      </c>
      <c r="AC32" s="105">
        <f t="shared" si="13"/>
        <v>0.830950219913215</v>
      </c>
      <c r="AD32" s="85">
        <v>205113143</v>
      </c>
      <c r="AE32" s="86">
        <v>21409238</v>
      </c>
      <c r="AF32" s="88">
        <f t="shared" si="14"/>
        <v>226522381</v>
      </c>
      <c r="AG32" s="86">
        <v>257266264</v>
      </c>
      <c r="AH32" s="86">
        <v>257266264</v>
      </c>
      <c r="AI32" s="126">
        <v>60133123</v>
      </c>
      <c r="AJ32" s="127">
        <f t="shared" si="15"/>
        <v>0.2337388589745292</v>
      </c>
      <c r="AK32" s="128">
        <f t="shared" si="16"/>
        <v>-0.7431820213826907</v>
      </c>
    </row>
    <row r="33" spans="1:37" ht="13.5">
      <c r="A33" s="62" t="s">
        <v>97</v>
      </c>
      <c r="B33" s="63" t="s">
        <v>492</v>
      </c>
      <c r="C33" s="64" t="s">
        <v>493</v>
      </c>
      <c r="D33" s="85">
        <v>52034927</v>
      </c>
      <c r="E33" s="86">
        <v>15691000</v>
      </c>
      <c r="F33" s="87">
        <f t="shared" si="0"/>
        <v>67725927</v>
      </c>
      <c r="G33" s="85">
        <v>62256858</v>
      </c>
      <c r="H33" s="86">
        <v>26090638</v>
      </c>
      <c r="I33" s="87">
        <f t="shared" si="1"/>
        <v>88347496</v>
      </c>
      <c r="J33" s="85">
        <v>18878373</v>
      </c>
      <c r="K33" s="86">
        <v>3054002</v>
      </c>
      <c r="L33" s="88">
        <f t="shared" si="2"/>
        <v>21932375</v>
      </c>
      <c r="M33" s="105">
        <f t="shared" si="3"/>
        <v>0.3238401594709807</v>
      </c>
      <c r="N33" s="85">
        <v>12048595</v>
      </c>
      <c r="O33" s="86">
        <v>2117671</v>
      </c>
      <c r="P33" s="88">
        <f t="shared" si="4"/>
        <v>14166266</v>
      </c>
      <c r="Q33" s="105">
        <f t="shared" si="5"/>
        <v>0.20917049979987723</v>
      </c>
      <c r="R33" s="85">
        <v>18619913</v>
      </c>
      <c r="S33" s="86">
        <v>-1502851</v>
      </c>
      <c r="T33" s="88">
        <f t="shared" si="6"/>
        <v>17117062</v>
      </c>
      <c r="U33" s="105">
        <f t="shared" si="7"/>
        <v>0.19374699651929014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49546881</v>
      </c>
      <c r="AA33" s="88">
        <f t="shared" si="11"/>
        <v>3668822</v>
      </c>
      <c r="AB33" s="88">
        <f t="shared" si="12"/>
        <v>53215703</v>
      </c>
      <c r="AC33" s="105">
        <f t="shared" si="13"/>
        <v>0.6023453454753263</v>
      </c>
      <c r="AD33" s="85">
        <v>34396677</v>
      </c>
      <c r="AE33" s="86">
        <v>6890667</v>
      </c>
      <c r="AF33" s="88">
        <f t="shared" si="14"/>
        <v>41287344</v>
      </c>
      <c r="AG33" s="86">
        <v>58323254</v>
      </c>
      <c r="AH33" s="86">
        <v>58323254</v>
      </c>
      <c r="AI33" s="126">
        <v>13717984</v>
      </c>
      <c r="AJ33" s="127">
        <f t="shared" si="15"/>
        <v>0.23520608092271394</v>
      </c>
      <c r="AK33" s="128">
        <f t="shared" si="16"/>
        <v>-0.585416247652065</v>
      </c>
    </row>
    <row r="34" spans="1:37" ht="13.5">
      <c r="A34" s="62" t="s">
        <v>97</v>
      </c>
      <c r="B34" s="63" t="s">
        <v>494</v>
      </c>
      <c r="C34" s="64" t="s">
        <v>495</v>
      </c>
      <c r="D34" s="85">
        <v>265397936</v>
      </c>
      <c r="E34" s="86">
        <v>14798640</v>
      </c>
      <c r="F34" s="87">
        <f t="shared" si="0"/>
        <v>280196576</v>
      </c>
      <c r="G34" s="85">
        <v>274258960</v>
      </c>
      <c r="H34" s="86">
        <v>14448640</v>
      </c>
      <c r="I34" s="87">
        <f t="shared" si="1"/>
        <v>288707600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168611411</v>
      </c>
      <c r="S34" s="86">
        <v>1277840</v>
      </c>
      <c r="T34" s="88">
        <f t="shared" si="6"/>
        <v>169889251</v>
      </c>
      <c r="U34" s="105">
        <f t="shared" si="7"/>
        <v>0.5884474499458968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168611411</v>
      </c>
      <c r="AA34" s="88">
        <f t="shared" si="11"/>
        <v>1277840</v>
      </c>
      <c r="AB34" s="88">
        <f t="shared" si="12"/>
        <v>169889251</v>
      </c>
      <c r="AC34" s="105">
        <f t="shared" si="13"/>
        <v>0.5884474499458968</v>
      </c>
      <c r="AD34" s="85">
        <v>325569284</v>
      </c>
      <c r="AE34" s="86">
        <v>2122567</v>
      </c>
      <c r="AF34" s="88">
        <f t="shared" si="14"/>
        <v>327691851</v>
      </c>
      <c r="AG34" s="86">
        <v>249373316</v>
      </c>
      <c r="AH34" s="86">
        <v>249373316</v>
      </c>
      <c r="AI34" s="126">
        <v>221547460</v>
      </c>
      <c r="AJ34" s="127">
        <f t="shared" si="15"/>
        <v>0.888416866542369</v>
      </c>
      <c r="AK34" s="128">
        <f t="shared" si="16"/>
        <v>-0.4815579011758825</v>
      </c>
    </row>
    <row r="35" spans="1:37" ht="13.5">
      <c r="A35" s="62" t="s">
        <v>97</v>
      </c>
      <c r="B35" s="63" t="s">
        <v>496</v>
      </c>
      <c r="C35" s="64" t="s">
        <v>497</v>
      </c>
      <c r="D35" s="85">
        <v>115725656</v>
      </c>
      <c r="E35" s="86">
        <v>26086000</v>
      </c>
      <c r="F35" s="87">
        <f t="shared" si="0"/>
        <v>141811656</v>
      </c>
      <c r="G35" s="85">
        <v>109922062</v>
      </c>
      <c r="H35" s="86">
        <v>35623775</v>
      </c>
      <c r="I35" s="87">
        <f t="shared" si="1"/>
        <v>145545837</v>
      </c>
      <c r="J35" s="85">
        <v>24413374</v>
      </c>
      <c r="K35" s="86">
        <v>3153484</v>
      </c>
      <c r="L35" s="88">
        <f t="shared" si="2"/>
        <v>27566858</v>
      </c>
      <c r="M35" s="105">
        <f t="shared" si="3"/>
        <v>0.19439063598552153</v>
      </c>
      <c r="N35" s="85">
        <v>15748821</v>
      </c>
      <c r="O35" s="86">
        <v>10404118</v>
      </c>
      <c r="P35" s="88">
        <f t="shared" si="4"/>
        <v>26152939</v>
      </c>
      <c r="Q35" s="105">
        <f t="shared" si="5"/>
        <v>0.184420235527043</v>
      </c>
      <c r="R35" s="85">
        <v>14019780</v>
      </c>
      <c r="S35" s="86">
        <v>23778</v>
      </c>
      <c r="T35" s="88">
        <f t="shared" si="6"/>
        <v>14043558</v>
      </c>
      <c r="U35" s="105">
        <f t="shared" si="7"/>
        <v>0.09648890198075538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54181975</v>
      </c>
      <c r="AA35" s="88">
        <f t="shared" si="11"/>
        <v>13581380</v>
      </c>
      <c r="AB35" s="88">
        <f t="shared" si="12"/>
        <v>67763355</v>
      </c>
      <c r="AC35" s="105">
        <f t="shared" si="13"/>
        <v>0.46558085340496547</v>
      </c>
      <c r="AD35" s="85">
        <v>66123670</v>
      </c>
      <c r="AE35" s="86">
        <v>25178656</v>
      </c>
      <c r="AF35" s="88">
        <f t="shared" si="14"/>
        <v>91302326</v>
      </c>
      <c r="AG35" s="86">
        <v>96404174</v>
      </c>
      <c r="AH35" s="86">
        <v>96404174</v>
      </c>
      <c r="AI35" s="126">
        <v>28892894</v>
      </c>
      <c r="AJ35" s="127">
        <f t="shared" si="15"/>
        <v>0.29970584053756844</v>
      </c>
      <c r="AK35" s="128">
        <f t="shared" si="16"/>
        <v>-0.8461861968335834</v>
      </c>
    </row>
    <row r="36" spans="1:37" ht="13.5">
      <c r="A36" s="62" t="s">
        <v>97</v>
      </c>
      <c r="B36" s="63" t="s">
        <v>498</v>
      </c>
      <c r="C36" s="64" t="s">
        <v>499</v>
      </c>
      <c r="D36" s="85">
        <v>750170936</v>
      </c>
      <c r="E36" s="86">
        <v>144420494</v>
      </c>
      <c r="F36" s="87">
        <f t="shared" si="0"/>
        <v>894591430</v>
      </c>
      <c r="G36" s="85">
        <v>752319912</v>
      </c>
      <c r="H36" s="86">
        <v>151061847</v>
      </c>
      <c r="I36" s="87">
        <f t="shared" si="1"/>
        <v>903381759</v>
      </c>
      <c r="J36" s="85">
        <v>0</v>
      </c>
      <c r="K36" s="86">
        <v>0</v>
      </c>
      <c r="L36" s="88">
        <f t="shared" si="2"/>
        <v>0</v>
      </c>
      <c r="M36" s="105">
        <f t="shared" si="3"/>
        <v>0</v>
      </c>
      <c r="N36" s="85">
        <v>164062030</v>
      </c>
      <c r="O36" s="86">
        <v>0</v>
      </c>
      <c r="P36" s="88">
        <f t="shared" si="4"/>
        <v>164062030</v>
      </c>
      <c r="Q36" s="105">
        <f t="shared" si="5"/>
        <v>0.18339325025727107</v>
      </c>
      <c r="R36" s="85">
        <v>174186355</v>
      </c>
      <c r="S36" s="86">
        <v>0</v>
      </c>
      <c r="T36" s="88">
        <f t="shared" si="6"/>
        <v>174186355</v>
      </c>
      <c r="U36" s="105">
        <f t="shared" si="7"/>
        <v>0.1928158868215536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338248385</v>
      </c>
      <c r="AA36" s="88">
        <f t="shared" si="11"/>
        <v>0</v>
      </c>
      <c r="AB36" s="88">
        <f t="shared" si="12"/>
        <v>338248385</v>
      </c>
      <c r="AC36" s="105">
        <f t="shared" si="13"/>
        <v>0.3744246345802074</v>
      </c>
      <c r="AD36" s="85">
        <v>506239456</v>
      </c>
      <c r="AE36" s="86">
        <v>22956</v>
      </c>
      <c r="AF36" s="88">
        <f t="shared" si="14"/>
        <v>506262412</v>
      </c>
      <c r="AG36" s="86">
        <v>806835622</v>
      </c>
      <c r="AH36" s="86">
        <v>806835622</v>
      </c>
      <c r="AI36" s="126">
        <v>166072264</v>
      </c>
      <c r="AJ36" s="127">
        <f t="shared" si="15"/>
        <v>0.2058315962653419</v>
      </c>
      <c r="AK36" s="128">
        <f t="shared" si="16"/>
        <v>-0.65593662323878</v>
      </c>
    </row>
    <row r="37" spans="1:37" ht="13.5">
      <c r="A37" s="62" t="s">
        <v>112</v>
      </c>
      <c r="B37" s="63" t="s">
        <v>500</v>
      </c>
      <c r="C37" s="64" t="s">
        <v>501</v>
      </c>
      <c r="D37" s="85">
        <v>75017000</v>
      </c>
      <c r="E37" s="86">
        <v>2644400</v>
      </c>
      <c r="F37" s="87">
        <f t="shared" si="0"/>
        <v>77661400</v>
      </c>
      <c r="G37" s="85">
        <v>78742289</v>
      </c>
      <c r="H37" s="86">
        <v>465000</v>
      </c>
      <c r="I37" s="87">
        <f t="shared" si="1"/>
        <v>79207289</v>
      </c>
      <c r="J37" s="85">
        <v>29921474</v>
      </c>
      <c r="K37" s="86">
        <v>9127</v>
      </c>
      <c r="L37" s="88">
        <f t="shared" si="2"/>
        <v>29930601</v>
      </c>
      <c r="M37" s="105">
        <f t="shared" si="3"/>
        <v>0.3853986793954268</v>
      </c>
      <c r="N37" s="85">
        <v>22080117</v>
      </c>
      <c r="O37" s="86">
        <v>47728</v>
      </c>
      <c r="P37" s="88">
        <f t="shared" si="4"/>
        <v>22127845</v>
      </c>
      <c r="Q37" s="105">
        <f t="shared" si="5"/>
        <v>0.2849271967798675</v>
      </c>
      <c r="R37" s="85">
        <v>19595589</v>
      </c>
      <c r="S37" s="86">
        <v>33943</v>
      </c>
      <c r="T37" s="88">
        <f t="shared" si="6"/>
        <v>19629532</v>
      </c>
      <c r="U37" s="105">
        <f t="shared" si="7"/>
        <v>0.24782481824368463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71597180</v>
      </c>
      <c r="AA37" s="88">
        <f t="shared" si="11"/>
        <v>90798</v>
      </c>
      <c r="AB37" s="88">
        <f t="shared" si="12"/>
        <v>71687978</v>
      </c>
      <c r="AC37" s="105">
        <f t="shared" si="13"/>
        <v>0.9050679414113012</v>
      </c>
      <c r="AD37" s="85">
        <v>68715137</v>
      </c>
      <c r="AE37" s="86">
        <v>423660</v>
      </c>
      <c r="AF37" s="88">
        <f t="shared" si="14"/>
        <v>69138797</v>
      </c>
      <c r="AG37" s="86">
        <v>72331600</v>
      </c>
      <c r="AH37" s="86">
        <v>72331600</v>
      </c>
      <c r="AI37" s="126">
        <v>17454979</v>
      </c>
      <c r="AJ37" s="127">
        <f t="shared" si="15"/>
        <v>0.24131885648872692</v>
      </c>
      <c r="AK37" s="128">
        <f t="shared" si="16"/>
        <v>-0.716085138131634</v>
      </c>
    </row>
    <row r="38" spans="1:37" ht="13.5">
      <c r="A38" s="65"/>
      <c r="B38" s="66" t="s">
        <v>502</v>
      </c>
      <c r="C38" s="67"/>
      <c r="D38" s="89">
        <f>SUM(D32:D37)</f>
        <v>1521506687</v>
      </c>
      <c r="E38" s="90">
        <f>SUM(E32:E37)</f>
        <v>224935533</v>
      </c>
      <c r="F38" s="91">
        <f t="shared" si="0"/>
        <v>1746442220</v>
      </c>
      <c r="G38" s="89">
        <f>SUM(G32:G37)</f>
        <v>1529127584</v>
      </c>
      <c r="H38" s="90">
        <f>SUM(H32:H37)</f>
        <v>243790737</v>
      </c>
      <c r="I38" s="91">
        <f t="shared" si="1"/>
        <v>1772918321</v>
      </c>
      <c r="J38" s="89">
        <f>SUM(J32:J37)</f>
        <v>155324543</v>
      </c>
      <c r="K38" s="90">
        <f>SUM(K32:K37)</f>
        <v>10644883</v>
      </c>
      <c r="L38" s="90">
        <f t="shared" si="2"/>
        <v>165969426</v>
      </c>
      <c r="M38" s="106">
        <f t="shared" si="3"/>
        <v>0.09503287546495526</v>
      </c>
      <c r="N38" s="89">
        <f>SUM(N32:N37)</f>
        <v>251604168</v>
      </c>
      <c r="O38" s="90">
        <f>SUM(O32:O37)</f>
        <v>52659223</v>
      </c>
      <c r="P38" s="90">
        <f t="shared" si="4"/>
        <v>304263391</v>
      </c>
      <c r="Q38" s="106">
        <f t="shared" si="5"/>
        <v>0.17421898504034103</v>
      </c>
      <c r="R38" s="89">
        <f>SUM(R32:R37)</f>
        <v>451981170</v>
      </c>
      <c r="S38" s="90">
        <f>SUM(S32:S37)</f>
        <v>1059608</v>
      </c>
      <c r="T38" s="90">
        <f t="shared" si="6"/>
        <v>453040778</v>
      </c>
      <c r="U38" s="106">
        <f t="shared" si="7"/>
        <v>0.25553392541201</v>
      </c>
      <c r="V38" s="89">
        <f>SUM(V32:V37)</f>
        <v>0</v>
      </c>
      <c r="W38" s="90">
        <f>SUM(W32:W37)</f>
        <v>0</v>
      </c>
      <c r="X38" s="90">
        <f t="shared" si="8"/>
        <v>0</v>
      </c>
      <c r="Y38" s="106">
        <f t="shared" si="9"/>
        <v>0</v>
      </c>
      <c r="Z38" s="89">
        <f t="shared" si="10"/>
        <v>858909881</v>
      </c>
      <c r="AA38" s="90">
        <f t="shared" si="11"/>
        <v>64363714</v>
      </c>
      <c r="AB38" s="90">
        <f t="shared" si="12"/>
        <v>923273595</v>
      </c>
      <c r="AC38" s="106">
        <f t="shared" si="13"/>
        <v>0.5207648790493828</v>
      </c>
      <c r="AD38" s="89">
        <f>SUM(AD32:AD37)</f>
        <v>1206157367</v>
      </c>
      <c r="AE38" s="90">
        <f>SUM(AE32:AE37)</f>
        <v>56047744</v>
      </c>
      <c r="AF38" s="90">
        <f t="shared" si="14"/>
        <v>1262205111</v>
      </c>
      <c r="AG38" s="90">
        <f>SUM(AG32:AG37)</f>
        <v>1540534230</v>
      </c>
      <c r="AH38" s="90">
        <f>SUM(AH32:AH37)</f>
        <v>1540534230</v>
      </c>
      <c r="AI38" s="91">
        <f>SUM(AI32:AI37)</f>
        <v>507818704</v>
      </c>
      <c r="AJ38" s="129">
        <f t="shared" si="15"/>
        <v>0.32963805289805215</v>
      </c>
      <c r="AK38" s="130">
        <f t="shared" si="16"/>
        <v>-0.641071982634366</v>
      </c>
    </row>
    <row r="39" spans="1:37" ht="13.5">
      <c r="A39" s="62" t="s">
        <v>97</v>
      </c>
      <c r="B39" s="63" t="s">
        <v>79</v>
      </c>
      <c r="C39" s="64" t="s">
        <v>80</v>
      </c>
      <c r="D39" s="85">
        <v>2203611732</v>
      </c>
      <c r="E39" s="86">
        <v>184285000</v>
      </c>
      <c r="F39" s="87">
        <f t="shared" si="0"/>
        <v>2387896732</v>
      </c>
      <c r="G39" s="85">
        <v>2101557067</v>
      </c>
      <c r="H39" s="86">
        <v>189636147</v>
      </c>
      <c r="I39" s="87">
        <f t="shared" si="1"/>
        <v>2291193214</v>
      </c>
      <c r="J39" s="85">
        <v>681678092</v>
      </c>
      <c r="K39" s="86">
        <v>25967281</v>
      </c>
      <c r="L39" s="88">
        <f t="shared" si="2"/>
        <v>707645373</v>
      </c>
      <c r="M39" s="105">
        <f t="shared" si="3"/>
        <v>0.29634672367397835</v>
      </c>
      <c r="N39" s="85">
        <v>489973618</v>
      </c>
      <c r="O39" s="86">
        <v>42420816</v>
      </c>
      <c r="P39" s="88">
        <f t="shared" si="4"/>
        <v>532394434</v>
      </c>
      <c r="Q39" s="105">
        <f t="shared" si="5"/>
        <v>0.2229553844877074</v>
      </c>
      <c r="R39" s="85">
        <v>379394763</v>
      </c>
      <c r="S39" s="86">
        <v>17860553</v>
      </c>
      <c r="T39" s="88">
        <f t="shared" si="6"/>
        <v>397255316</v>
      </c>
      <c r="U39" s="105">
        <f t="shared" si="7"/>
        <v>0.1733835948765166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1551046473</v>
      </c>
      <c r="AA39" s="88">
        <f t="shared" si="11"/>
        <v>86248650</v>
      </c>
      <c r="AB39" s="88">
        <f t="shared" si="12"/>
        <v>1637295123</v>
      </c>
      <c r="AC39" s="105">
        <f t="shared" si="13"/>
        <v>0.7146036890278604</v>
      </c>
      <c r="AD39" s="85">
        <v>1500335940</v>
      </c>
      <c r="AE39" s="86">
        <v>100683336</v>
      </c>
      <c r="AF39" s="88">
        <f t="shared" si="14"/>
        <v>1601019276</v>
      </c>
      <c r="AG39" s="86">
        <v>2350634752</v>
      </c>
      <c r="AH39" s="86">
        <v>2350634752</v>
      </c>
      <c r="AI39" s="126">
        <v>489304427</v>
      </c>
      <c r="AJ39" s="127">
        <f t="shared" si="15"/>
        <v>0.20815842469089813</v>
      </c>
      <c r="AK39" s="128">
        <f t="shared" si="16"/>
        <v>-0.7518734958691403</v>
      </c>
    </row>
    <row r="40" spans="1:37" ht="13.5">
      <c r="A40" s="62" t="s">
        <v>97</v>
      </c>
      <c r="B40" s="63" t="s">
        <v>503</v>
      </c>
      <c r="C40" s="64" t="s">
        <v>504</v>
      </c>
      <c r="D40" s="85">
        <v>199846872</v>
      </c>
      <c r="E40" s="86">
        <v>23194611</v>
      </c>
      <c r="F40" s="87">
        <f t="shared" si="0"/>
        <v>223041483</v>
      </c>
      <c r="G40" s="85">
        <v>203849427</v>
      </c>
      <c r="H40" s="86">
        <v>32249214</v>
      </c>
      <c r="I40" s="87">
        <f t="shared" si="1"/>
        <v>236098641</v>
      </c>
      <c r="J40" s="85">
        <v>59176869</v>
      </c>
      <c r="K40" s="86">
        <v>7580730</v>
      </c>
      <c r="L40" s="88">
        <f t="shared" si="2"/>
        <v>66757599</v>
      </c>
      <c r="M40" s="105">
        <f t="shared" si="3"/>
        <v>0.2993057529123405</v>
      </c>
      <c r="N40" s="85">
        <v>56547237</v>
      </c>
      <c r="O40" s="86">
        <v>10305581</v>
      </c>
      <c r="P40" s="88">
        <f t="shared" si="4"/>
        <v>66852818</v>
      </c>
      <c r="Q40" s="105">
        <f t="shared" si="5"/>
        <v>0.29973266452859804</v>
      </c>
      <c r="R40" s="85">
        <v>65560940</v>
      </c>
      <c r="S40" s="86">
        <v>8933816</v>
      </c>
      <c r="T40" s="88">
        <f t="shared" si="6"/>
        <v>74494756</v>
      </c>
      <c r="U40" s="105">
        <f t="shared" si="7"/>
        <v>0.3155238661454218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181285046</v>
      </c>
      <c r="AA40" s="88">
        <f t="shared" si="11"/>
        <v>26820127</v>
      </c>
      <c r="AB40" s="88">
        <f t="shared" si="12"/>
        <v>208105173</v>
      </c>
      <c r="AC40" s="105">
        <f t="shared" si="13"/>
        <v>0.8814331675886267</v>
      </c>
      <c r="AD40" s="85">
        <v>155143422</v>
      </c>
      <c r="AE40" s="86">
        <v>7080558</v>
      </c>
      <c r="AF40" s="88">
        <f t="shared" si="14"/>
        <v>162223980</v>
      </c>
      <c r="AG40" s="86">
        <v>209542204</v>
      </c>
      <c r="AH40" s="86">
        <v>209542204</v>
      </c>
      <c r="AI40" s="126">
        <v>49259287</v>
      </c>
      <c r="AJ40" s="127">
        <f t="shared" si="15"/>
        <v>0.23508050435510355</v>
      </c>
      <c r="AK40" s="128">
        <f t="shared" si="16"/>
        <v>-0.5407907265004841</v>
      </c>
    </row>
    <row r="41" spans="1:37" ht="13.5">
      <c r="A41" s="62" t="s">
        <v>97</v>
      </c>
      <c r="B41" s="63" t="s">
        <v>505</v>
      </c>
      <c r="C41" s="64" t="s">
        <v>506</v>
      </c>
      <c r="D41" s="85">
        <v>119606681</v>
      </c>
      <c r="E41" s="86">
        <v>29663000</v>
      </c>
      <c r="F41" s="87">
        <f t="shared" si="0"/>
        <v>149269681</v>
      </c>
      <c r="G41" s="85">
        <v>119220843</v>
      </c>
      <c r="H41" s="86">
        <v>29663000</v>
      </c>
      <c r="I41" s="87">
        <f t="shared" si="1"/>
        <v>148883843</v>
      </c>
      <c r="J41" s="85">
        <v>17039131</v>
      </c>
      <c r="K41" s="86">
        <v>216173</v>
      </c>
      <c r="L41" s="88">
        <f t="shared" si="2"/>
        <v>17255304</v>
      </c>
      <c r="M41" s="105">
        <f t="shared" si="3"/>
        <v>0.11559818366597836</v>
      </c>
      <c r="N41" s="85">
        <v>14650337</v>
      </c>
      <c r="O41" s="86">
        <v>9322991</v>
      </c>
      <c r="P41" s="88">
        <f t="shared" si="4"/>
        <v>23973328</v>
      </c>
      <c r="Q41" s="105">
        <f t="shared" si="5"/>
        <v>0.16060413500850182</v>
      </c>
      <c r="R41" s="85">
        <v>9619906</v>
      </c>
      <c r="S41" s="86">
        <v>6273301</v>
      </c>
      <c r="T41" s="88">
        <f t="shared" si="6"/>
        <v>15893207</v>
      </c>
      <c r="U41" s="105">
        <f t="shared" si="7"/>
        <v>0.10674903790601376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f t="shared" si="10"/>
        <v>41309374</v>
      </c>
      <c r="AA41" s="88">
        <f t="shared" si="11"/>
        <v>15812465</v>
      </c>
      <c r="AB41" s="88">
        <f t="shared" si="12"/>
        <v>57121839</v>
      </c>
      <c r="AC41" s="105">
        <f t="shared" si="13"/>
        <v>0.38366714513138944</v>
      </c>
      <c r="AD41" s="85">
        <v>69861163</v>
      </c>
      <c r="AE41" s="86">
        <v>5855716</v>
      </c>
      <c r="AF41" s="88">
        <f t="shared" si="14"/>
        <v>75716879</v>
      </c>
      <c r="AG41" s="86">
        <v>139752263</v>
      </c>
      <c r="AH41" s="86">
        <v>139752263</v>
      </c>
      <c r="AI41" s="126">
        <v>31737953</v>
      </c>
      <c r="AJ41" s="127">
        <f t="shared" si="15"/>
        <v>0.2271015318013133</v>
      </c>
      <c r="AK41" s="128">
        <f t="shared" si="16"/>
        <v>-0.7900969082468389</v>
      </c>
    </row>
    <row r="42" spans="1:37" ht="13.5">
      <c r="A42" s="62" t="s">
        <v>97</v>
      </c>
      <c r="B42" s="63" t="s">
        <v>507</v>
      </c>
      <c r="C42" s="64" t="s">
        <v>508</v>
      </c>
      <c r="D42" s="85">
        <v>357966040</v>
      </c>
      <c r="E42" s="86">
        <v>77953000</v>
      </c>
      <c r="F42" s="87">
        <f t="shared" si="0"/>
        <v>435919040</v>
      </c>
      <c r="G42" s="85">
        <v>382829215</v>
      </c>
      <c r="H42" s="86">
        <v>60888000</v>
      </c>
      <c r="I42" s="87">
        <f t="shared" si="1"/>
        <v>443717215</v>
      </c>
      <c r="J42" s="85">
        <v>116041687</v>
      </c>
      <c r="K42" s="86">
        <v>0</v>
      </c>
      <c r="L42" s="88">
        <f t="shared" si="2"/>
        <v>116041687</v>
      </c>
      <c r="M42" s="105">
        <f t="shared" si="3"/>
        <v>0.2662000884384403</v>
      </c>
      <c r="N42" s="85">
        <v>51415723</v>
      </c>
      <c r="O42" s="86">
        <v>6115465</v>
      </c>
      <c r="P42" s="88">
        <f t="shared" si="4"/>
        <v>57531188</v>
      </c>
      <c r="Q42" s="105">
        <f t="shared" si="5"/>
        <v>0.1319767725676768</v>
      </c>
      <c r="R42" s="85">
        <v>113951918</v>
      </c>
      <c r="S42" s="86">
        <v>7945750</v>
      </c>
      <c r="T42" s="88">
        <f t="shared" si="6"/>
        <v>121897668</v>
      </c>
      <c r="U42" s="105">
        <f t="shared" si="7"/>
        <v>0.2747192668645953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281409328</v>
      </c>
      <c r="AA42" s="88">
        <f t="shared" si="11"/>
        <v>14061215</v>
      </c>
      <c r="AB42" s="88">
        <f t="shared" si="12"/>
        <v>295470543</v>
      </c>
      <c r="AC42" s="105">
        <f t="shared" si="13"/>
        <v>0.6658983086784226</v>
      </c>
      <c r="AD42" s="85">
        <v>240948725</v>
      </c>
      <c r="AE42" s="86">
        <v>23835902</v>
      </c>
      <c r="AF42" s="88">
        <f t="shared" si="14"/>
        <v>264784627</v>
      </c>
      <c r="AG42" s="86">
        <v>392646948</v>
      </c>
      <c r="AH42" s="86">
        <v>392646948</v>
      </c>
      <c r="AI42" s="126">
        <v>-44376456</v>
      </c>
      <c r="AJ42" s="127">
        <f t="shared" si="15"/>
        <v>-0.11301872133741887</v>
      </c>
      <c r="AK42" s="128">
        <f t="shared" si="16"/>
        <v>-0.5396346480492615</v>
      </c>
    </row>
    <row r="43" spans="1:37" ht="13.5">
      <c r="A43" s="62" t="s">
        <v>112</v>
      </c>
      <c r="B43" s="63" t="s">
        <v>509</v>
      </c>
      <c r="C43" s="64" t="s">
        <v>510</v>
      </c>
      <c r="D43" s="85">
        <v>136245010</v>
      </c>
      <c r="E43" s="86">
        <v>3524600</v>
      </c>
      <c r="F43" s="87">
        <f t="shared" si="0"/>
        <v>139769610</v>
      </c>
      <c r="G43" s="85">
        <v>135617400</v>
      </c>
      <c r="H43" s="86">
        <v>2156380</v>
      </c>
      <c r="I43" s="87">
        <f t="shared" si="1"/>
        <v>137773780</v>
      </c>
      <c r="J43" s="85">
        <v>52483717</v>
      </c>
      <c r="K43" s="86">
        <v>25065</v>
      </c>
      <c r="L43" s="88">
        <f t="shared" si="2"/>
        <v>52508782</v>
      </c>
      <c r="M43" s="105">
        <f t="shared" si="3"/>
        <v>0.3756809652684872</v>
      </c>
      <c r="N43" s="85">
        <v>43888247</v>
      </c>
      <c r="O43" s="86">
        <v>242827</v>
      </c>
      <c r="P43" s="88">
        <f t="shared" si="4"/>
        <v>44131074</v>
      </c>
      <c r="Q43" s="105">
        <f t="shared" si="5"/>
        <v>0.31574155497750905</v>
      </c>
      <c r="R43" s="85">
        <v>2725796</v>
      </c>
      <c r="S43" s="86">
        <v>116784</v>
      </c>
      <c r="T43" s="88">
        <f t="shared" si="6"/>
        <v>2842580</v>
      </c>
      <c r="U43" s="105">
        <f t="shared" si="7"/>
        <v>0.02063222769963922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99097760</v>
      </c>
      <c r="AA43" s="88">
        <f t="shared" si="11"/>
        <v>384676</v>
      </c>
      <c r="AB43" s="88">
        <f t="shared" si="12"/>
        <v>99482436</v>
      </c>
      <c r="AC43" s="105">
        <f t="shared" si="13"/>
        <v>0.7220708904118041</v>
      </c>
      <c r="AD43" s="85">
        <v>92972071</v>
      </c>
      <c r="AE43" s="86">
        <v>4950666</v>
      </c>
      <c r="AF43" s="88">
        <f t="shared" si="14"/>
        <v>97922737</v>
      </c>
      <c r="AG43" s="86">
        <v>125097860</v>
      </c>
      <c r="AH43" s="86">
        <v>125097860</v>
      </c>
      <c r="AI43" s="126">
        <v>45416051</v>
      </c>
      <c r="AJ43" s="127">
        <f t="shared" si="15"/>
        <v>0.3630441879661251</v>
      </c>
      <c r="AK43" s="128">
        <f t="shared" si="16"/>
        <v>-0.970971195382335</v>
      </c>
    </row>
    <row r="44" spans="1:37" ht="13.5">
      <c r="A44" s="65"/>
      <c r="B44" s="66" t="s">
        <v>511</v>
      </c>
      <c r="C44" s="67"/>
      <c r="D44" s="89">
        <f>SUM(D39:D43)</f>
        <v>3017276335</v>
      </c>
      <c r="E44" s="90">
        <f>SUM(E39:E43)</f>
        <v>318620211</v>
      </c>
      <c r="F44" s="91">
        <f t="shared" si="0"/>
        <v>3335896546</v>
      </c>
      <c r="G44" s="89">
        <f>SUM(G39:G43)</f>
        <v>2943073952</v>
      </c>
      <c r="H44" s="90">
        <f>SUM(H39:H43)</f>
        <v>314592741</v>
      </c>
      <c r="I44" s="91">
        <f t="shared" si="1"/>
        <v>3257666693</v>
      </c>
      <c r="J44" s="89">
        <f>SUM(J39:J43)</f>
        <v>926419496</v>
      </c>
      <c r="K44" s="90">
        <f>SUM(K39:K43)</f>
        <v>33789249</v>
      </c>
      <c r="L44" s="90">
        <f t="shared" si="2"/>
        <v>960208745</v>
      </c>
      <c r="M44" s="106">
        <f t="shared" si="3"/>
        <v>0.28784128397247966</v>
      </c>
      <c r="N44" s="89">
        <f>SUM(N39:N43)</f>
        <v>656475162</v>
      </c>
      <c r="O44" s="90">
        <f>SUM(O39:O43)</f>
        <v>68407680</v>
      </c>
      <c r="P44" s="90">
        <f t="shared" si="4"/>
        <v>724882842</v>
      </c>
      <c r="Q44" s="106">
        <f t="shared" si="5"/>
        <v>0.21729775848990013</v>
      </c>
      <c r="R44" s="89">
        <f>SUM(R39:R43)</f>
        <v>571253323</v>
      </c>
      <c r="S44" s="90">
        <f>SUM(S39:S43)</f>
        <v>41130204</v>
      </c>
      <c r="T44" s="90">
        <f t="shared" si="6"/>
        <v>612383527</v>
      </c>
      <c r="U44" s="106">
        <f t="shared" si="7"/>
        <v>0.1879822537756474</v>
      </c>
      <c r="V44" s="89">
        <f>SUM(V39:V43)</f>
        <v>0</v>
      </c>
      <c r="W44" s="90">
        <f>SUM(W39:W43)</f>
        <v>0</v>
      </c>
      <c r="X44" s="90">
        <f t="shared" si="8"/>
        <v>0</v>
      </c>
      <c r="Y44" s="106">
        <f t="shared" si="9"/>
        <v>0</v>
      </c>
      <c r="Z44" s="89">
        <f t="shared" si="10"/>
        <v>2154147981</v>
      </c>
      <c r="AA44" s="90">
        <f t="shared" si="11"/>
        <v>143327133</v>
      </c>
      <c r="AB44" s="90">
        <f t="shared" si="12"/>
        <v>2297475114</v>
      </c>
      <c r="AC44" s="106">
        <f t="shared" si="13"/>
        <v>0.7052517431991315</v>
      </c>
      <c r="AD44" s="89">
        <f>SUM(AD39:AD43)</f>
        <v>2059261321</v>
      </c>
      <c r="AE44" s="90">
        <f>SUM(AE39:AE43)</f>
        <v>142406178</v>
      </c>
      <c r="AF44" s="90">
        <f t="shared" si="14"/>
        <v>2201667499</v>
      </c>
      <c r="AG44" s="90">
        <f>SUM(AG39:AG43)</f>
        <v>3217674027</v>
      </c>
      <c r="AH44" s="90">
        <f>SUM(AH39:AH43)</f>
        <v>3217674027</v>
      </c>
      <c r="AI44" s="91">
        <f>SUM(AI39:AI43)</f>
        <v>571341262</v>
      </c>
      <c r="AJ44" s="129">
        <f t="shared" si="15"/>
        <v>0.17756343781433023</v>
      </c>
      <c r="AK44" s="130">
        <f t="shared" si="16"/>
        <v>-0.721854672752291</v>
      </c>
    </row>
    <row r="45" spans="1:37" ht="13.5">
      <c r="A45" s="68"/>
      <c r="B45" s="69" t="s">
        <v>512</v>
      </c>
      <c r="C45" s="70"/>
      <c r="D45" s="92">
        <f>SUM(D9:D12,D14:D20,D22:D30,D32:D37,D39:D43)</f>
        <v>7579496999</v>
      </c>
      <c r="E45" s="93">
        <f>SUM(E9:E12,E14:E20,E22:E30,E32:E37,E39:E43)</f>
        <v>1284505013</v>
      </c>
      <c r="F45" s="94">
        <f t="shared" si="0"/>
        <v>8864002012</v>
      </c>
      <c r="G45" s="92">
        <f>SUM(G9:G12,G14:G20,G22:G30,G32:G37,G39:G43)</f>
        <v>7318766967</v>
      </c>
      <c r="H45" s="93">
        <f>SUM(H9:H12,H14:H20,H22:H30,H32:H37,H39:H43)</f>
        <v>1161154104</v>
      </c>
      <c r="I45" s="94">
        <f t="shared" si="1"/>
        <v>8479921071</v>
      </c>
      <c r="J45" s="92">
        <f>SUM(J9:J12,J14:J20,J22:J30,J32:J37,J39:J43)</f>
        <v>1918275493</v>
      </c>
      <c r="K45" s="93">
        <f>SUM(K9:K12,K14:K20,K22:K30,K32:K37,K39:K43)</f>
        <v>119614402</v>
      </c>
      <c r="L45" s="93">
        <f t="shared" si="2"/>
        <v>2037889895</v>
      </c>
      <c r="M45" s="107">
        <f t="shared" si="3"/>
        <v>0.22990629878480673</v>
      </c>
      <c r="N45" s="92">
        <f>SUM(N9:N12,N14:N20,N22:N30,N32:N37,N39:N43)</f>
        <v>1634491480</v>
      </c>
      <c r="O45" s="93">
        <f>SUM(O9:O12,O14:O20,O22:O30,O32:O37,O39:O43)</f>
        <v>310315477</v>
      </c>
      <c r="P45" s="93">
        <f t="shared" si="4"/>
        <v>1944806957</v>
      </c>
      <c r="Q45" s="107">
        <f t="shared" si="5"/>
        <v>0.21940506718829025</v>
      </c>
      <c r="R45" s="92">
        <f>SUM(R9:R12,R14:R20,R22:R30,R32:R37,R39:R43)</f>
        <v>1660702209</v>
      </c>
      <c r="S45" s="93">
        <f>SUM(S9:S12,S14:S20,S22:S30,S32:S37,S39:S43)</f>
        <v>143616763</v>
      </c>
      <c r="T45" s="93">
        <f t="shared" si="6"/>
        <v>1804318972</v>
      </c>
      <c r="U45" s="107">
        <f t="shared" si="7"/>
        <v>0.21277544412181948</v>
      </c>
      <c r="V45" s="92">
        <f>SUM(V9:V12,V14:V20,V22:V30,V32:V37,V39:V43)</f>
        <v>0</v>
      </c>
      <c r="W45" s="93">
        <f>SUM(W9:W12,W14:W20,W22:W30,W32:W37,W39:W43)</f>
        <v>0</v>
      </c>
      <c r="X45" s="93">
        <f t="shared" si="8"/>
        <v>0</v>
      </c>
      <c r="Y45" s="107">
        <f t="shared" si="9"/>
        <v>0</v>
      </c>
      <c r="Z45" s="92">
        <f t="shared" si="10"/>
        <v>5213469182</v>
      </c>
      <c r="AA45" s="93">
        <f t="shared" si="11"/>
        <v>573546642</v>
      </c>
      <c r="AB45" s="93">
        <f t="shared" si="12"/>
        <v>5787015824</v>
      </c>
      <c r="AC45" s="107">
        <f t="shared" si="13"/>
        <v>0.6824374632201102</v>
      </c>
      <c r="AD45" s="92">
        <f>SUM(AD9:AD12,AD14:AD20,AD22:AD30,AD32:AD37,AD39:AD43)</f>
        <v>5258907322</v>
      </c>
      <c r="AE45" s="93">
        <f>SUM(AE9:AE12,AE14:AE20,AE22:AE30,AE32:AE37,AE39:AE43)</f>
        <v>357495716</v>
      </c>
      <c r="AF45" s="93">
        <f t="shared" si="14"/>
        <v>5616403038</v>
      </c>
      <c r="AG45" s="93">
        <f>SUM(AG9:AG12,AG14:AG20,AG22:AG30,AG32:AG37,AG39:AG43)</f>
        <v>8094023009</v>
      </c>
      <c r="AH45" s="93">
        <f>SUM(AH9:AH12,AH14:AH20,AH22:AH30,AH32:AH37,AH39:AH43)</f>
        <v>8094023009</v>
      </c>
      <c r="AI45" s="94">
        <f>SUM(AI9:AI12,AI14:AI20,AI22:AI30,AI32:AI37,AI39:AI43)</f>
        <v>1698913214</v>
      </c>
      <c r="AJ45" s="131">
        <f t="shared" si="15"/>
        <v>0.20989725530937145</v>
      </c>
      <c r="AK45" s="132">
        <f t="shared" si="16"/>
        <v>-0.6787411872345761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513</v>
      </c>
      <c r="C9" s="64" t="s">
        <v>514</v>
      </c>
      <c r="D9" s="85">
        <v>575878408</v>
      </c>
      <c r="E9" s="86">
        <v>0</v>
      </c>
      <c r="F9" s="87">
        <f>$D9+$E9</f>
        <v>575878408</v>
      </c>
      <c r="G9" s="85">
        <v>575899380</v>
      </c>
      <c r="H9" s="86">
        <v>165641103</v>
      </c>
      <c r="I9" s="87">
        <f>$G9+$H9</f>
        <v>741540483</v>
      </c>
      <c r="J9" s="85">
        <v>170424723</v>
      </c>
      <c r="K9" s="86">
        <v>2369841</v>
      </c>
      <c r="L9" s="88">
        <f>$J9+$K9</f>
        <v>172794564</v>
      </c>
      <c r="M9" s="105">
        <f>IF($F9=0,0,$L9/$F9)</f>
        <v>0.3000539030454498</v>
      </c>
      <c r="N9" s="85">
        <v>187394620</v>
      </c>
      <c r="O9" s="86">
        <v>37235443</v>
      </c>
      <c r="P9" s="88">
        <f>$N9+$O9</f>
        <v>224630063</v>
      </c>
      <c r="Q9" s="105">
        <f>IF($F9=0,0,$P9/$F9)</f>
        <v>0.39006508992085703</v>
      </c>
      <c r="R9" s="85">
        <v>132261468</v>
      </c>
      <c r="S9" s="86">
        <v>49479410</v>
      </c>
      <c r="T9" s="88">
        <f>$R9+$S9</f>
        <v>181740878</v>
      </c>
      <c r="U9" s="105">
        <f>IF($I9=0,0,$T9/$I9)</f>
        <v>0.24508557815312154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490080811</v>
      </c>
      <c r="AA9" s="88">
        <f>$K9+$O9+$S9</f>
        <v>89084694</v>
      </c>
      <c r="AB9" s="88">
        <f>$Z9+$AA9</f>
        <v>579165505</v>
      </c>
      <c r="AC9" s="105">
        <f>IF($I9=0,0,$AB9/$I9)</f>
        <v>0.7810301909032794</v>
      </c>
      <c r="AD9" s="85">
        <v>73364794</v>
      </c>
      <c r="AE9" s="86">
        <v>53547047</v>
      </c>
      <c r="AF9" s="88">
        <f>$AD9+$AE9</f>
        <v>126911841</v>
      </c>
      <c r="AG9" s="86">
        <v>686993037</v>
      </c>
      <c r="AH9" s="86">
        <v>686993037</v>
      </c>
      <c r="AI9" s="126">
        <v>56076968</v>
      </c>
      <c r="AJ9" s="127">
        <f>IF($AH9=0,0,$AI9/$AH9)</f>
        <v>0.08162669049002312</v>
      </c>
      <c r="AK9" s="128">
        <f>IF($AF9=0,0,(($T9/$AF9)-1))</f>
        <v>0.4320245972950625</v>
      </c>
    </row>
    <row r="10" spans="1:37" ht="13.5">
      <c r="A10" s="62" t="s">
        <v>97</v>
      </c>
      <c r="B10" s="63" t="s">
        <v>81</v>
      </c>
      <c r="C10" s="64" t="s">
        <v>82</v>
      </c>
      <c r="D10" s="85">
        <v>1829055390</v>
      </c>
      <c r="E10" s="86">
        <v>281797000</v>
      </c>
      <c r="F10" s="87">
        <f aca="true" t="shared" si="0" ref="F10:F35">$D10+$E10</f>
        <v>2110852390</v>
      </c>
      <c r="G10" s="85">
        <v>1909055390</v>
      </c>
      <c r="H10" s="86">
        <v>283992742</v>
      </c>
      <c r="I10" s="87">
        <f aca="true" t="shared" si="1" ref="I10:I35">$G10+$H10</f>
        <v>2193048132</v>
      </c>
      <c r="J10" s="85">
        <v>572422283</v>
      </c>
      <c r="K10" s="86">
        <v>4843934</v>
      </c>
      <c r="L10" s="88">
        <f aca="true" t="shared" si="2" ref="L10:L35">$J10+$K10</f>
        <v>577266217</v>
      </c>
      <c r="M10" s="105">
        <f aca="true" t="shared" si="3" ref="M10:M35">IF($F10=0,0,$L10/$F10)</f>
        <v>0.2734754072500541</v>
      </c>
      <c r="N10" s="85">
        <v>535293137</v>
      </c>
      <c r="O10" s="86">
        <v>27333165</v>
      </c>
      <c r="P10" s="88">
        <f aca="true" t="shared" si="4" ref="P10:P35">$N10+$O10</f>
        <v>562626302</v>
      </c>
      <c r="Q10" s="105">
        <f aca="true" t="shared" si="5" ref="Q10:Q35">IF($F10=0,0,$P10/$F10)</f>
        <v>0.2665398607052765</v>
      </c>
      <c r="R10" s="85">
        <v>306322624</v>
      </c>
      <c r="S10" s="86">
        <v>63463716</v>
      </c>
      <c r="T10" s="88">
        <f aca="true" t="shared" si="6" ref="T10:T35">$R10+$S10</f>
        <v>369786340</v>
      </c>
      <c r="U10" s="105">
        <f aca="true" t="shared" si="7" ref="U10:U35">IF($I10=0,0,$T10/$I10)</f>
        <v>0.16861752125009905</v>
      </c>
      <c r="V10" s="85">
        <v>0</v>
      </c>
      <c r="W10" s="86">
        <v>0</v>
      </c>
      <c r="X10" s="88">
        <f aca="true" t="shared" si="8" ref="X10:X35">$V10+$W10</f>
        <v>0</v>
      </c>
      <c r="Y10" s="105">
        <f aca="true" t="shared" si="9" ref="Y10:Y35">IF($I10=0,0,$X10/$I10)</f>
        <v>0</v>
      </c>
      <c r="Z10" s="125">
        <f aca="true" t="shared" si="10" ref="Z10:Z35">$J10+$N10+$R10</f>
        <v>1414038044</v>
      </c>
      <c r="AA10" s="88">
        <f aca="true" t="shared" si="11" ref="AA10:AA35">$K10+$O10+$S10</f>
        <v>95640815</v>
      </c>
      <c r="AB10" s="88">
        <f aca="true" t="shared" si="12" ref="AB10:AB35">$Z10+$AA10</f>
        <v>1509678859</v>
      </c>
      <c r="AC10" s="105">
        <f aca="true" t="shared" si="13" ref="AC10:AC35">IF($I10=0,0,$AB10/$I10)</f>
        <v>0.6883929435799542</v>
      </c>
      <c r="AD10" s="85">
        <v>1260053327</v>
      </c>
      <c r="AE10" s="86">
        <v>158613910</v>
      </c>
      <c r="AF10" s="88">
        <f aca="true" t="shared" si="14" ref="AF10:AF35">$AD10+$AE10</f>
        <v>1418667237</v>
      </c>
      <c r="AG10" s="86">
        <v>2075258000</v>
      </c>
      <c r="AH10" s="86">
        <v>2075258000</v>
      </c>
      <c r="AI10" s="126">
        <v>328785029</v>
      </c>
      <c r="AJ10" s="127">
        <f aca="true" t="shared" si="15" ref="AJ10:AJ35">IF($AH10=0,0,$AI10/$AH10)</f>
        <v>0.15843091750519694</v>
      </c>
      <c r="AK10" s="128">
        <f aca="true" t="shared" si="16" ref="AK10:AK35">IF($AF10=0,0,(($T10/$AF10)-1))</f>
        <v>-0.7393424403160442</v>
      </c>
    </row>
    <row r="11" spans="1:37" ht="13.5">
      <c r="A11" s="62" t="s">
        <v>97</v>
      </c>
      <c r="B11" s="63" t="s">
        <v>83</v>
      </c>
      <c r="C11" s="64" t="s">
        <v>84</v>
      </c>
      <c r="D11" s="85">
        <v>5198465305</v>
      </c>
      <c r="E11" s="86">
        <v>788359829</v>
      </c>
      <c r="F11" s="87">
        <f t="shared" si="0"/>
        <v>5986825134</v>
      </c>
      <c r="G11" s="85">
        <v>5271194870</v>
      </c>
      <c r="H11" s="86">
        <v>829786664</v>
      </c>
      <c r="I11" s="87">
        <f t="shared" si="1"/>
        <v>6100981534</v>
      </c>
      <c r="J11" s="85">
        <v>886836921</v>
      </c>
      <c r="K11" s="86">
        <v>98328674</v>
      </c>
      <c r="L11" s="88">
        <f t="shared" si="2"/>
        <v>985165595</v>
      </c>
      <c r="M11" s="105">
        <f t="shared" si="3"/>
        <v>0.16455559882735002</v>
      </c>
      <c r="N11" s="85">
        <v>1236808767</v>
      </c>
      <c r="O11" s="86">
        <v>89714332</v>
      </c>
      <c r="P11" s="88">
        <f t="shared" si="4"/>
        <v>1326523099</v>
      </c>
      <c r="Q11" s="105">
        <f t="shared" si="5"/>
        <v>0.22157371717214416</v>
      </c>
      <c r="R11" s="85">
        <v>1017397337</v>
      </c>
      <c r="S11" s="86">
        <v>92899369</v>
      </c>
      <c r="T11" s="88">
        <f t="shared" si="6"/>
        <v>1110296706</v>
      </c>
      <c r="U11" s="105">
        <f t="shared" si="7"/>
        <v>0.18198657049074096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3141043025</v>
      </c>
      <c r="AA11" s="88">
        <f t="shared" si="11"/>
        <v>280942375</v>
      </c>
      <c r="AB11" s="88">
        <f t="shared" si="12"/>
        <v>3421985400</v>
      </c>
      <c r="AC11" s="105">
        <f t="shared" si="13"/>
        <v>0.5608909617132436</v>
      </c>
      <c r="AD11" s="85">
        <v>2622777707</v>
      </c>
      <c r="AE11" s="86">
        <v>413578397</v>
      </c>
      <c r="AF11" s="88">
        <f t="shared" si="14"/>
        <v>3036356104</v>
      </c>
      <c r="AG11" s="86">
        <v>5744735685</v>
      </c>
      <c r="AH11" s="86">
        <v>5744735685</v>
      </c>
      <c r="AI11" s="126">
        <v>805729973</v>
      </c>
      <c r="AJ11" s="127">
        <f t="shared" si="15"/>
        <v>0.1402553602429143</v>
      </c>
      <c r="AK11" s="128">
        <f t="shared" si="16"/>
        <v>-0.634332513061518</v>
      </c>
    </row>
    <row r="12" spans="1:37" ht="13.5">
      <c r="A12" s="62" t="s">
        <v>97</v>
      </c>
      <c r="B12" s="63" t="s">
        <v>515</v>
      </c>
      <c r="C12" s="64" t="s">
        <v>516</v>
      </c>
      <c r="D12" s="85">
        <v>236039323</v>
      </c>
      <c r="E12" s="86">
        <v>0</v>
      </c>
      <c r="F12" s="87">
        <f t="shared" si="0"/>
        <v>236039323</v>
      </c>
      <c r="G12" s="85">
        <v>238923911</v>
      </c>
      <c r="H12" s="86">
        <v>0</v>
      </c>
      <c r="I12" s="87">
        <f t="shared" si="1"/>
        <v>238923911</v>
      </c>
      <c r="J12" s="85">
        <v>47973888</v>
      </c>
      <c r="K12" s="86">
        <v>0</v>
      </c>
      <c r="L12" s="88">
        <f t="shared" si="2"/>
        <v>47973888</v>
      </c>
      <c r="M12" s="105">
        <f t="shared" si="3"/>
        <v>0.2032453211196509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60499071</v>
      </c>
      <c r="S12" s="86">
        <v>0</v>
      </c>
      <c r="T12" s="88">
        <f t="shared" si="6"/>
        <v>60499071</v>
      </c>
      <c r="U12" s="105">
        <f t="shared" si="7"/>
        <v>0.2532148027662246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108472959</v>
      </c>
      <c r="AA12" s="88">
        <f t="shared" si="11"/>
        <v>0</v>
      </c>
      <c r="AB12" s="88">
        <f t="shared" si="12"/>
        <v>108472959</v>
      </c>
      <c r="AC12" s="105">
        <f t="shared" si="13"/>
        <v>0.45400629240494894</v>
      </c>
      <c r="AD12" s="85">
        <v>84647799</v>
      </c>
      <c r="AE12" s="86">
        <v>0</v>
      </c>
      <c r="AF12" s="88">
        <f t="shared" si="14"/>
        <v>84647799</v>
      </c>
      <c r="AG12" s="86">
        <v>232417204</v>
      </c>
      <c r="AH12" s="86">
        <v>232417204</v>
      </c>
      <c r="AI12" s="126">
        <v>49128211</v>
      </c>
      <c r="AJ12" s="127">
        <f t="shared" si="15"/>
        <v>0.2113794080407232</v>
      </c>
      <c r="AK12" s="128">
        <f t="shared" si="16"/>
        <v>-0.2852847715508823</v>
      </c>
    </row>
    <row r="13" spans="1:37" ht="13.5">
      <c r="A13" s="62" t="s">
        <v>97</v>
      </c>
      <c r="B13" s="63" t="s">
        <v>517</v>
      </c>
      <c r="C13" s="64" t="s">
        <v>518</v>
      </c>
      <c r="D13" s="85">
        <v>836566165</v>
      </c>
      <c r="E13" s="86">
        <v>204802147</v>
      </c>
      <c r="F13" s="87">
        <f t="shared" si="0"/>
        <v>1041368312</v>
      </c>
      <c r="G13" s="85">
        <v>773905442</v>
      </c>
      <c r="H13" s="86">
        <v>206105362</v>
      </c>
      <c r="I13" s="87">
        <f t="shared" si="1"/>
        <v>980010804</v>
      </c>
      <c r="J13" s="85">
        <v>270764667</v>
      </c>
      <c r="K13" s="86">
        <v>23494507</v>
      </c>
      <c r="L13" s="88">
        <f t="shared" si="2"/>
        <v>294259174</v>
      </c>
      <c r="M13" s="105">
        <f t="shared" si="3"/>
        <v>0.2825697408007936</v>
      </c>
      <c r="N13" s="85">
        <v>181259033</v>
      </c>
      <c r="O13" s="86">
        <v>42207443</v>
      </c>
      <c r="P13" s="88">
        <f t="shared" si="4"/>
        <v>223466476</v>
      </c>
      <c r="Q13" s="105">
        <f t="shared" si="5"/>
        <v>0.21458927972450154</v>
      </c>
      <c r="R13" s="85">
        <v>211099295</v>
      </c>
      <c r="S13" s="86">
        <v>32814175</v>
      </c>
      <c r="T13" s="88">
        <f t="shared" si="6"/>
        <v>243913470</v>
      </c>
      <c r="U13" s="105">
        <f t="shared" si="7"/>
        <v>0.24888855204906496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663122995</v>
      </c>
      <c r="AA13" s="88">
        <f t="shared" si="11"/>
        <v>98516125</v>
      </c>
      <c r="AB13" s="88">
        <f t="shared" si="12"/>
        <v>761639120</v>
      </c>
      <c r="AC13" s="105">
        <f t="shared" si="13"/>
        <v>0.7771742075610831</v>
      </c>
      <c r="AD13" s="85">
        <v>640306020</v>
      </c>
      <c r="AE13" s="86">
        <v>85914813</v>
      </c>
      <c r="AF13" s="88">
        <f t="shared" si="14"/>
        <v>726220833</v>
      </c>
      <c r="AG13" s="86">
        <v>897182271</v>
      </c>
      <c r="AH13" s="86">
        <v>897182271</v>
      </c>
      <c r="AI13" s="126">
        <v>208036127</v>
      </c>
      <c r="AJ13" s="127">
        <f t="shared" si="15"/>
        <v>0.23187721572799558</v>
      </c>
      <c r="AK13" s="128">
        <f t="shared" si="16"/>
        <v>-0.664133196245005</v>
      </c>
    </row>
    <row r="14" spans="1:37" ht="13.5">
      <c r="A14" s="62" t="s">
        <v>112</v>
      </c>
      <c r="B14" s="63" t="s">
        <v>519</v>
      </c>
      <c r="C14" s="64" t="s">
        <v>520</v>
      </c>
      <c r="D14" s="85">
        <v>343515000</v>
      </c>
      <c r="E14" s="86">
        <v>0</v>
      </c>
      <c r="F14" s="87">
        <f t="shared" si="0"/>
        <v>343515000</v>
      </c>
      <c r="G14" s="85">
        <v>343515000</v>
      </c>
      <c r="H14" s="86">
        <v>54230</v>
      </c>
      <c r="I14" s="87">
        <f t="shared" si="1"/>
        <v>343569230</v>
      </c>
      <c r="J14" s="85">
        <v>141373979</v>
      </c>
      <c r="K14" s="86">
        <v>0</v>
      </c>
      <c r="L14" s="88">
        <f t="shared" si="2"/>
        <v>141373979</v>
      </c>
      <c r="M14" s="105">
        <f t="shared" si="3"/>
        <v>0.41155110839410214</v>
      </c>
      <c r="N14" s="85">
        <v>111760741</v>
      </c>
      <c r="O14" s="86">
        <v>0</v>
      </c>
      <c r="P14" s="88">
        <f t="shared" si="4"/>
        <v>111760741</v>
      </c>
      <c r="Q14" s="105">
        <f t="shared" si="5"/>
        <v>0.32534457301718994</v>
      </c>
      <c r="R14" s="85">
        <v>85526877</v>
      </c>
      <c r="S14" s="86">
        <v>8346</v>
      </c>
      <c r="T14" s="88">
        <f t="shared" si="6"/>
        <v>85535223</v>
      </c>
      <c r="U14" s="105">
        <f t="shared" si="7"/>
        <v>0.24896066216407098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338661597</v>
      </c>
      <c r="AA14" s="88">
        <f t="shared" si="11"/>
        <v>8346</v>
      </c>
      <c r="AB14" s="88">
        <f t="shared" si="12"/>
        <v>338669943</v>
      </c>
      <c r="AC14" s="105">
        <f t="shared" si="13"/>
        <v>0.98574002974597</v>
      </c>
      <c r="AD14" s="85">
        <v>0</v>
      </c>
      <c r="AE14" s="86">
        <v>0</v>
      </c>
      <c r="AF14" s="88">
        <f t="shared" si="14"/>
        <v>0</v>
      </c>
      <c r="AG14" s="86">
        <v>327510000</v>
      </c>
      <c r="AH14" s="86">
        <v>327510000</v>
      </c>
      <c r="AI14" s="126">
        <v>0</v>
      </c>
      <c r="AJ14" s="127">
        <f t="shared" si="15"/>
        <v>0</v>
      </c>
      <c r="AK14" s="128">
        <f t="shared" si="16"/>
        <v>0</v>
      </c>
    </row>
    <row r="15" spans="1:37" ht="13.5">
      <c r="A15" s="65"/>
      <c r="B15" s="66" t="s">
        <v>521</v>
      </c>
      <c r="C15" s="67"/>
      <c r="D15" s="89">
        <f>SUM(D9:D14)</f>
        <v>9019519591</v>
      </c>
      <c r="E15" s="90">
        <f>SUM(E9:E14)</f>
        <v>1274958976</v>
      </c>
      <c r="F15" s="91">
        <f t="shared" si="0"/>
        <v>10294478567</v>
      </c>
      <c r="G15" s="89">
        <f>SUM(G9:G14)</f>
        <v>9112493993</v>
      </c>
      <c r="H15" s="90">
        <f>SUM(H9:H14)</f>
        <v>1485580101</v>
      </c>
      <c r="I15" s="91">
        <f t="shared" si="1"/>
        <v>10598074094</v>
      </c>
      <c r="J15" s="89">
        <f>SUM(J9:J14)</f>
        <v>2089796461</v>
      </c>
      <c r="K15" s="90">
        <f>SUM(K9:K14)</f>
        <v>129036956</v>
      </c>
      <c r="L15" s="90">
        <f t="shared" si="2"/>
        <v>2218833417</v>
      </c>
      <c r="M15" s="106">
        <f t="shared" si="3"/>
        <v>0.2155362607789283</v>
      </c>
      <c r="N15" s="89">
        <f>SUM(N9:N14)</f>
        <v>2252516298</v>
      </c>
      <c r="O15" s="90">
        <f>SUM(O9:O14)</f>
        <v>196490383</v>
      </c>
      <c r="P15" s="90">
        <f t="shared" si="4"/>
        <v>2449006681</v>
      </c>
      <c r="Q15" s="106">
        <f t="shared" si="5"/>
        <v>0.23789516536083144</v>
      </c>
      <c r="R15" s="89">
        <f>SUM(R9:R14)</f>
        <v>1813106672</v>
      </c>
      <c r="S15" s="90">
        <f>SUM(S9:S14)</f>
        <v>238665016</v>
      </c>
      <c r="T15" s="90">
        <f t="shared" si="6"/>
        <v>2051771688</v>
      </c>
      <c r="U15" s="106">
        <f t="shared" si="7"/>
        <v>0.19359854156535775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f t="shared" si="10"/>
        <v>6155419431</v>
      </c>
      <c r="AA15" s="90">
        <f t="shared" si="11"/>
        <v>564192355</v>
      </c>
      <c r="AB15" s="90">
        <f t="shared" si="12"/>
        <v>6719611786</v>
      </c>
      <c r="AC15" s="106">
        <f t="shared" si="13"/>
        <v>0.6340408385901213</v>
      </c>
      <c r="AD15" s="89">
        <f>SUM(AD9:AD14)</f>
        <v>4681149647</v>
      </c>
      <c r="AE15" s="90">
        <f>SUM(AE9:AE14)</f>
        <v>711654167</v>
      </c>
      <c r="AF15" s="90">
        <f t="shared" si="14"/>
        <v>5392803814</v>
      </c>
      <c r="AG15" s="90">
        <f>SUM(AG9:AG14)</f>
        <v>9964096197</v>
      </c>
      <c r="AH15" s="90">
        <f>SUM(AH9:AH14)</f>
        <v>9964096197</v>
      </c>
      <c r="AI15" s="91">
        <f>SUM(AI9:AI14)</f>
        <v>1447756308</v>
      </c>
      <c r="AJ15" s="129">
        <f t="shared" si="15"/>
        <v>0.14529730337568317</v>
      </c>
      <c r="AK15" s="130">
        <f t="shared" si="16"/>
        <v>-0.6195352624040404</v>
      </c>
    </row>
    <row r="16" spans="1:37" ht="13.5">
      <c r="A16" s="62" t="s">
        <v>97</v>
      </c>
      <c r="B16" s="63" t="s">
        <v>522</v>
      </c>
      <c r="C16" s="64" t="s">
        <v>523</v>
      </c>
      <c r="D16" s="85">
        <v>0</v>
      </c>
      <c r="E16" s="86">
        <v>0</v>
      </c>
      <c r="F16" s="87">
        <f t="shared" si="0"/>
        <v>0</v>
      </c>
      <c r="G16" s="85">
        <v>74189119</v>
      </c>
      <c r="H16" s="86">
        <v>9514706</v>
      </c>
      <c r="I16" s="87">
        <f t="shared" si="1"/>
        <v>83703825</v>
      </c>
      <c r="J16" s="85">
        <v>52502416</v>
      </c>
      <c r="K16" s="86">
        <v>0</v>
      </c>
      <c r="L16" s="88">
        <f t="shared" si="2"/>
        <v>52502416</v>
      </c>
      <c r="M16" s="105">
        <f t="shared" si="3"/>
        <v>0</v>
      </c>
      <c r="N16" s="85">
        <v>461599</v>
      </c>
      <c r="O16" s="86">
        <v>0</v>
      </c>
      <c r="P16" s="88">
        <f t="shared" si="4"/>
        <v>461599</v>
      </c>
      <c r="Q16" s="105">
        <f t="shared" si="5"/>
        <v>0</v>
      </c>
      <c r="R16" s="85">
        <v>32071685</v>
      </c>
      <c r="S16" s="86">
        <v>0</v>
      </c>
      <c r="T16" s="88">
        <f t="shared" si="6"/>
        <v>32071685</v>
      </c>
      <c r="U16" s="105">
        <f t="shared" si="7"/>
        <v>0.3831567434343652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85035700</v>
      </c>
      <c r="AA16" s="88">
        <f t="shared" si="11"/>
        <v>0</v>
      </c>
      <c r="AB16" s="88">
        <f t="shared" si="12"/>
        <v>85035700</v>
      </c>
      <c r="AC16" s="105">
        <f t="shared" si="13"/>
        <v>1.0159117579154835</v>
      </c>
      <c r="AD16" s="85">
        <v>110987565</v>
      </c>
      <c r="AE16" s="86">
        <v>14012850</v>
      </c>
      <c r="AF16" s="88">
        <f t="shared" si="14"/>
        <v>125000415</v>
      </c>
      <c r="AG16" s="86">
        <v>39471687</v>
      </c>
      <c r="AH16" s="86">
        <v>39471687</v>
      </c>
      <c r="AI16" s="126">
        <v>27588660</v>
      </c>
      <c r="AJ16" s="127">
        <f t="shared" si="15"/>
        <v>0.6989480839772569</v>
      </c>
      <c r="AK16" s="128">
        <f t="shared" si="16"/>
        <v>-0.7434273718211255</v>
      </c>
    </row>
    <row r="17" spans="1:37" ht="13.5">
      <c r="A17" s="62" t="s">
        <v>97</v>
      </c>
      <c r="B17" s="63" t="s">
        <v>524</v>
      </c>
      <c r="C17" s="64" t="s">
        <v>525</v>
      </c>
      <c r="D17" s="85">
        <v>224901159</v>
      </c>
      <c r="E17" s="86">
        <v>39000000</v>
      </c>
      <c r="F17" s="87">
        <f t="shared" si="0"/>
        <v>263901159</v>
      </c>
      <c r="G17" s="85">
        <v>224901159</v>
      </c>
      <c r="H17" s="86">
        <v>39000000</v>
      </c>
      <c r="I17" s="87">
        <f t="shared" si="1"/>
        <v>263901159</v>
      </c>
      <c r="J17" s="85">
        <v>71052032</v>
      </c>
      <c r="K17" s="86">
        <v>2819611</v>
      </c>
      <c r="L17" s="88">
        <f t="shared" si="2"/>
        <v>73871643</v>
      </c>
      <c r="M17" s="105">
        <f t="shared" si="3"/>
        <v>0.2799216315681281</v>
      </c>
      <c r="N17" s="85">
        <v>25604684</v>
      </c>
      <c r="O17" s="86">
        <v>0</v>
      </c>
      <c r="P17" s="88">
        <f t="shared" si="4"/>
        <v>25604684</v>
      </c>
      <c r="Q17" s="105">
        <f t="shared" si="5"/>
        <v>0.09702376487099854</v>
      </c>
      <c r="R17" s="85">
        <v>66775771</v>
      </c>
      <c r="S17" s="86">
        <v>0</v>
      </c>
      <c r="T17" s="88">
        <f t="shared" si="6"/>
        <v>66775771</v>
      </c>
      <c r="U17" s="105">
        <f t="shared" si="7"/>
        <v>0.25303326159321643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163432487</v>
      </c>
      <c r="AA17" s="88">
        <f t="shared" si="11"/>
        <v>2819611</v>
      </c>
      <c r="AB17" s="88">
        <f t="shared" si="12"/>
        <v>166252098</v>
      </c>
      <c r="AC17" s="105">
        <f t="shared" si="13"/>
        <v>0.6299786580323431</v>
      </c>
      <c r="AD17" s="85">
        <v>213838232</v>
      </c>
      <c r="AE17" s="86">
        <v>25266148</v>
      </c>
      <c r="AF17" s="88">
        <f t="shared" si="14"/>
        <v>239104380</v>
      </c>
      <c r="AG17" s="86">
        <v>296979592</v>
      </c>
      <c r="AH17" s="86">
        <v>296979592</v>
      </c>
      <c r="AI17" s="126">
        <v>124500490</v>
      </c>
      <c r="AJ17" s="127">
        <f t="shared" si="15"/>
        <v>0.4192223753880031</v>
      </c>
      <c r="AK17" s="128">
        <f t="shared" si="16"/>
        <v>-0.7207254379865395</v>
      </c>
    </row>
    <row r="18" spans="1:37" ht="13.5">
      <c r="A18" s="62" t="s">
        <v>97</v>
      </c>
      <c r="B18" s="63" t="s">
        <v>526</v>
      </c>
      <c r="C18" s="64" t="s">
        <v>527</v>
      </c>
      <c r="D18" s="85">
        <v>959831784</v>
      </c>
      <c r="E18" s="86">
        <v>67260000</v>
      </c>
      <c r="F18" s="87">
        <f t="shared" si="0"/>
        <v>1027091784</v>
      </c>
      <c r="G18" s="85">
        <v>959831784</v>
      </c>
      <c r="H18" s="86">
        <v>81260000</v>
      </c>
      <c r="I18" s="87">
        <f t="shared" si="1"/>
        <v>1041091784</v>
      </c>
      <c r="J18" s="85">
        <v>164563720</v>
      </c>
      <c r="K18" s="86">
        <v>22183452</v>
      </c>
      <c r="L18" s="88">
        <f t="shared" si="2"/>
        <v>186747172</v>
      </c>
      <c r="M18" s="105">
        <f t="shared" si="3"/>
        <v>0.18182130838659302</v>
      </c>
      <c r="N18" s="85">
        <v>164562605</v>
      </c>
      <c r="O18" s="86">
        <v>18421903</v>
      </c>
      <c r="P18" s="88">
        <f t="shared" si="4"/>
        <v>182984508</v>
      </c>
      <c r="Q18" s="105">
        <f t="shared" si="5"/>
        <v>0.1781578928490387</v>
      </c>
      <c r="R18" s="85">
        <v>169758398</v>
      </c>
      <c r="S18" s="86">
        <v>11013097</v>
      </c>
      <c r="T18" s="88">
        <f t="shared" si="6"/>
        <v>180771495</v>
      </c>
      <c r="U18" s="105">
        <f t="shared" si="7"/>
        <v>0.17363646296914778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498884723</v>
      </c>
      <c r="AA18" s="88">
        <f t="shared" si="11"/>
        <v>51618452</v>
      </c>
      <c r="AB18" s="88">
        <f t="shared" si="12"/>
        <v>550503175</v>
      </c>
      <c r="AC18" s="105">
        <f t="shared" si="13"/>
        <v>0.5287748721682353</v>
      </c>
      <c r="AD18" s="85">
        <v>729892803</v>
      </c>
      <c r="AE18" s="86">
        <v>17818921</v>
      </c>
      <c r="AF18" s="88">
        <f t="shared" si="14"/>
        <v>747711724</v>
      </c>
      <c r="AG18" s="86">
        <v>920272158</v>
      </c>
      <c r="AH18" s="86">
        <v>920272158</v>
      </c>
      <c r="AI18" s="126">
        <v>219953333</v>
      </c>
      <c r="AJ18" s="127">
        <f t="shared" si="15"/>
        <v>0.2390090052034368</v>
      </c>
      <c r="AK18" s="128">
        <f t="shared" si="16"/>
        <v>-0.7582337026455399</v>
      </c>
    </row>
    <row r="19" spans="1:37" ht="13.5">
      <c r="A19" s="62" t="s">
        <v>97</v>
      </c>
      <c r="B19" s="63" t="s">
        <v>528</v>
      </c>
      <c r="C19" s="64" t="s">
        <v>529</v>
      </c>
      <c r="D19" s="85">
        <v>522578564</v>
      </c>
      <c r="E19" s="86">
        <v>49540000</v>
      </c>
      <c r="F19" s="87">
        <f t="shared" si="0"/>
        <v>572118564</v>
      </c>
      <c r="G19" s="85">
        <v>565583018</v>
      </c>
      <c r="H19" s="86">
        <v>74861098</v>
      </c>
      <c r="I19" s="87">
        <f t="shared" si="1"/>
        <v>640444116</v>
      </c>
      <c r="J19" s="85">
        <v>272412420</v>
      </c>
      <c r="K19" s="86">
        <v>11544660</v>
      </c>
      <c r="L19" s="88">
        <f t="shared" si="2"/>
        <v>283957080</v>
      </c>
      <c r="M19" s="105">
        <f t="shared" si="3"/>
        <v>0.4963255833103853</v>
      </c>
      <c r="N19" s="85">
        <v>1414511511</v>
      </c>
      <c r="O19" s="86">
        <v>3834308</v>
      </c>
      <c r="P19" s="88">
        <f t="shared" si="4"/>
        <v>1418345819</v>
      </c>
      <c r="Q19" s="105">
        <f t="shared" si="5"/>
        <v>2.479111688115053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1686923931</v>
      </c>
      <c r="AA19" s="88">
        <f t="shared" si="11"/>
        <v>15378968</v>
      </c>
      <c r="AB19" s="88">
        <f t="shared" si="12"/>
        <v>1702302899</v>
      </c>
      <c r="AC19" s="105">
        <f t="shared" si="13"/>
        <v>2.6580038077826607</v>
      </c>
      <c r="AD19" s="85">
        <v>924804549</v>
      </c>
      <c r="AE19" s="86">
        <v>0</v>
      </c>
      <c r="AF19" s="88">
        <f t="shared" si="14"/>
        <v>924804549</v>
      </c>
      <c r="AG19" s="86">
        <v>128246939</v>
      </c>
      <c r="AH19" s="86">
        <v>128246939</v>
      </c>
      <c r="AI19" s="126">
        <v>308268183</v>
      </c>
      <c r="AJ19" s="127">
        <f t="shared" si="15"/>
        <v>2.403707920077531</v>
      </c>
      <c r="AK19" s="128">
        <f t="shared" si="16"/>
        <v>-1</v>
      </c>
    </row>
    <row r="20" spans="1:37" ht="13.5">
      <c r="A20" s="62" t="s">
        <v>97</v>
      </c>
      <c r="B20" s="63" t="s">
        <v>530</v>
      </c>
      <c r="C20" s="64" t="s">
        <v>531</v>
      </c>
      <c r="D20" s="85">
        <v>389727943</v>
      </c>
      <c r="E20" s="86">
        <v>0</v>
      </c>
      <c r="F20" s="87">
        <f t="shared" si="0"/>
        <v>389727943</v>
      </c>
      <c r="G20" s="85">
        <v>440602898</v>
      </c>
      <c r="H20" s="86">
        <v>0</v>
      </c>
      <c r="I20" s="87">
        <f t="shared" si="1"/>
        <v>440602898</v>
      </c>
      <c r="J20" s="85">
        <v>29354570</v>
      </c>
      <c r="K20" s="86">
        <v>0</v>
      </c>
      <c r="L20" s="88">
        <f t="shared" si="2"/>
        <v>29354570</v>
      </c>
      <c r="M20" s="105">
        <f t="shared" si="3"/>
        <v>0.0753206705529965</v>
      </c>
      <c r="N20" s="85">
        <v>25901146</v>
      </c>
      <c r="O20" s="86">
        <v>0</v>
      </c>
      <c r="P20" s="88">
        <f t="shared" si="4"/>
        <v>25901146</v>
      </c>
      <c r="Q20" s="105">
        <f t="shared" si="5"/>
        <v>0.06645955586510255</v>
      </c>
      <c r="R20" s="85">
        <v>28824746</v>
      </c>
      <c r="S20" s="86">
        <v>728313</v>
      </c>
      <c r="T20" s="88">
        <f t="shared" si="6"/>
        <v>29553059</v>
      </c>
      <c r="U20" s="105">
        <f t="shared" si="7"/>
        <v>0.06707413667533345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84080462</v>
      </c>
      <c r="AA20" s="88">
        <f t="shared" si="11"/>
        <v>728313</v>
      </c>
      <c r="AB20" s="88">
        <f t="shared" si="12"/>
        <v>84808775</v>
      </c>
      <c r="AC20" s="105">
        <f t="shared" si="13"/>
        <v>0.1924834706829368</v>
      </c>
      <c r="AD20" s="85">
        <v>211395309</v>
      </c>
      <c r="AE20" s="86">
        <v>16821912</v>
      </c>
      <c r="AF20" s="88">
        <f t="shared" si="14"/>
        <v>228217221</v>
      </c>
      <c r="AG20" s="86">
        <v>313449631</v>
      </c>
      <c r="AH20" s="86">
        <v>313449631</v>
      </c>
      <c r="AI20" s="126">
        <v>61218076</v>
      </c>
      <c r="AJ20" s="127">
        <f t="shared" si="15"/>
        <v>0.19530434859564405</v>
      </c>
      <c r="AK20" s="128">
        <f t="shared" si="16"/>
        <v>-0.8705046934210106</v>
      </c>
    </row>
    <row r="21" spans="1:37" ht="13.5">
      <c r="A21" s="62" t="s">
        <v>112</v>
      </c>
      <c r="B21" s="63" t="s">
        <v>532</v>
      </c>
      <c r="C21" s="64" t="s">
        <v>533</v>
      </c>
      <c r="D21" s="85">
        <v>775973549</v>
      </c>
      <c r="E21" s="86">
        <v>348494340</v>
      </c>
      <c r="F21" s="87">
        <f t="shared" si="0"/>
        <v>1124467889</v>
      </c>
      <c r="G21" s="85">
        <v>808502636</v>
      </c>
      <c r="H21" s="86">
        <v>339814672</v>
      </c>
      <c r="I21" s="87">
        <f t="shared" si="1"/>
        <v>1148317308</v>
      </c>
      <c r="J21" s="85">
        <v>167510</v>
      </c>
      <c r="K21" s="86">
        <v>29208143</v>
      </c>
      <c r="L21" s="88">
        <f t="shared" si="2"/>
        <v>29375653</v>
      </c>
      <c r="M21" s="105">
        <f t="shared" si="3"/>
        <v>0.02612404790511541</v>
      </c>
      <c r="N21" s="85">
        <v>10091231</v>
      </c>
      <c r="O21" s="86">
        <v>10809313</v>
      </c>
      <c r="P21" s="88">
        <f t="shared" si="4"/>
        <v>20900544</v>
      </c>
      <c r="Q21" s="105">
        <f t="shared" si="5"/>
        <v>0.01858705277799178</v>
      </c>
      <c r="R21" s="85">
        <v>764813389</v>
      </c>
      <c r="S21" s="86">
        <v>233394152</v>
      </c>
      <c r="T21" s="88">
        <f t="shared" si="6"/>
        <v>998207541</v>
      </c>
      <c r="U21" s="105">
        <f t="shared" si="7"/>
        <v>0.8692784947555628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775072130</v>
      </c>
      <c r="AA21" s="88">
        <f t="shared" si="11"/>
        <v>273411608</v>
      </c>
      <c r="AB21" s="88">
        <f t="shared" si="12"/>
        <v>1048483738</v>
      </c>
      <c r="AC21" s="105">
        <f t="shared" si="13"/>
        <v>0.9130609899332807</v>
      </c>
      <c r="AD21" s="85">
        <v>720391034</v>
      </c>
      <c r="AE21" s="86">
        <v>138237676</v>
      </c>
      <c r="AF21" s="88">
        <f t="shared" si="14"/>
        <v>858628710</v>
      </c>
      <c r="AG21" s="86">
        <v>3231729197</v>
      </c>
      <c r="AH21" s="86">
        <v>3231729197</v>
      </c>
      <c r="AI21" s="126">
        <v>192579544</v>
      </c>
      <c r="AJ21" s="127">
        <f t="shared" si="15"/>
        <v>0.05959024790157874</v>
      </c>
      <c r="AK21" s="128">
        <f t="shared" si="16"/>
        <v>0.16256017225419828</v>
      </c>
    </row>
    <row r="22" spans="1:37" ht="13.5">
      <c r="A22" s="65"/>
      <c r="B22" s="66" t="s">
        <v>534</v>
      </c>
      <c r="C22" s="67"/>
      <c r="D22" s="89">
        <f>SUM(D16:D21)</f>
        <v>2873012999</v>
      </c>
      <c r="E22" s="90">
        <f>SUM(E16:E21)</f>
        <v>504294340</v>
      </c>
      <c r="F22" s="91">
        <f t="shared" si="0"/>
        <v>3377307339</v>
      </c>
      <c r="G22" s="89">
        <f>SUM(G16:G21)</f>
        <v>3073610614</v>
      </c>
      <c r="H22" s="90">
        <f>SUM(H16:H21)</f>
        <v>544450476</v>
      </c>
      <c r="I22" s="91">
        <f t="shared" si="1"/>
        <v>3618061090</v>
      </c>
      <c r="J22" s="89">
        <f>SUM(J16:J21)</f>
        <v>590052668</v>
      </c>
      <c r="K22" s="90">
        <f>SUM(K16:K21)</f>
        <v>65755866</v>
      </c>
      <c r="L22" s="90">
        <f t="shared" si="2"/>
        <v>655808534</v>
      </c>
      <c r="M22" s="106">
        <f t="shared" si="3"/>
        <v>0.1941808867753744</v>
      </c>
      <c r="N22" s="89">
        <f>SUM(N16:N21)</f>
        <v>1641132776</v>
      </c>
      <c r="O22" s="90">
        <f>SUM(O16:O21)</f>
        <v>33065524</v>
      </c>
      <c r="P22" s="90">
        <f t="shared" si="4"/>
        <v>1674198300</v>
      </c>
      <c r="Q22" s="106">
        <f t="shared" si="5"/>
        <v>0.4957198537032522</v>
      </c>
      <c r="R22" s="89">
        <f>SUM(R16:R21)</f>
        <v>1062243989</v>
      </c>
      <c r="S22" s="90">
        <f>SUM(S16:S21)</f>
        <v>245135562</v>
      </c>
      <c r="T22" s="90">
        <f t="shared" si="6"/>
        <v>1307379551</v>
      </c>
      <c r="U22" s="106">
        <f t="shared" si="7"/>
        <v>0.3613481139424321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f t="shared" si="10"/>
        <v>3293429433</v>
      </c>
      <c r="AA22" s="90">
        <f t="shared" si="11"/>
        <v>343956952</v>
      </c>
      <c r="AB22" s="90">
        <f t="shared" si="12"/>
        <v>3637386385</v>
      </c>
      <c r="AC22" s="106">
        <f t="shared" si="13"/>
        <v>1.0053413401596267</v>
      </c>
      <c r="AD22" s="89">
        <f>SUM(AD16:AD21)</f>
        <v>2911309492</v>
      </c>
      <c r="AE22" s="90">
        <f>SUM(AE16:AE21)</f>
        <v>212157507</v>
      </c>
      <c r="AF22" s="90">
        <f t="shared" si="14"/>
        <v>3123466999</v>
      </c>
      <c r="AG22" s="90">
        <f>SUM(AG16:AG21)</f>
        <v>4930149204</v>
      </c>
      <c r="AH22" s="90">
        <f>SUM(AH16:AH21)</f>
        <v>4930149204</v>
      </c>
      <c r="AI22" s="91">
        <f>SUM(AI16:AI21)</f>
        <v>934108286</v>
      </c>
      <c r="AJ22" s="129">
        <f t="shared" si="15"/>
        <v>0.189468563191176</v>
      </c>
      <c r="AK22" s="130">
        <f t="shared" si="16"/>
        <v>-0.5814332114222539</v>
      </c>
    </row>
    <row r="23" spans="1:37" ht="13.5">
      <c r="A23" s="62" t="s">
        <v>97</v>
      </c>
      <c r="B23" s="63" t="s">
        <v>535</v>
      </c>
      <c r="C23" s="64" t="s">
        <v>536</v>
      </c>
      <c r="D23" s="85">
        <v>404717799</v>
      </c>
      <c r="E23" s="86">
        <v>49698815</v>
      </c>
      <c r="F23" s="87">
        <f t="shared" si="0"/>
        <v>454416614</v>
      </c>
      <c r="G23" s="85">
        <v>381844166</v>
      </c>
      <c r="H23" s="86">
        <v>51693583</v>
      </c>
      <c r="I23" s="87">
        <f t="shared" si="1"/>
        <v>433537749</v>
      </c>
      <c r="J23" s="85">
        <v>87520061</v>
      </c>
      <c r="K23" s="86">
        <v>176593</v>
      </c>
      <c r="L23" s="88">
        <f t="shared" si="2"/>
        <v>87696654</v>
      </c>
      <c r="M23" s="105">
        <f t="shared" si="3"/>
        <v>0.19298734090739034</v>
      </c>
      <c r="N23" s="85">
        <v>70665069</v>
      </c>
      <c r="O23" s="86">
        <v>9893190</v>
      </c>
      <c r="P23" s="88">
        <f t="shared" si="4"/>
        <v>80558259</v>
      </c>
      <c r="Q23" s="105">
        <f t="shared" si="5"/>
        <v>0.1772784192261069</v>
      </c>
      <c r="R23" s="85">
        <v>44739619</v>
      </c>
      <c r="S23" s="86">
        <v>7145000</v>
      </c>
      <c r="T23" s="88">
        <f t="shared" si="6"/>
        <v>51884619</v>
      </c>
      <c r="U23" s="105">
        <f t="shared" si="7"/>
        <v>0.11967728097421108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202924749</v>
      </c>
      <c r="AA23" s="88">
        <f t="shared" si="11"/>
        <v>17214783</v>
      </c>
      <c r="AB23" s="88">
        <f t="shared" si="12"/>
        <v>220139532</v>
      </c>
      <c r="AC23" s="105">
        <f t="shared" si="13"/>
        <v>0.5077747728030022</v>
      </c>
      <c r="AD23" s="85">
        <v>207873436</v>
      </c>
      <c r="AE23" s="86">
        <v>5787893</v>
      </c>
      <c r="AF23" s="88">
        <f t="shared" si="14"/>
        <v>213661329</v>
      </c>
      <c r="AG23" s="86">
        <v>414099120</v>
      </c>
      <c r="AH23" s="86">
        <v>414099120</v>
      </c>
      <c r="AI23" s="126">
        <v>74960472</v>
      </c>
      <c r="AJ23" s="127">
        <f t="shared" si="15"/>
        <v>0.18102060202397918</v>
      </c>
      <c r="AK23" s="128">
        <f t="shared" si="16"/>
        <v>-0.7571642035419521</v>
      </c>
    </row>
    <row r="24" spans="1:37" ht="13.5">
      <c r="A24" s="62" t="s">
        <v>97</v>
      </c>
      <c r="B24" s="63" t="s">
        <v>537</v>
      </c>
      <c r="C24" s="64" t="s">
        <v>538</v>
      </c>
      <c r="D24" s="85">
        <v>162802404</v>
      </c>
      <c r="E24" s="86">
        <v>23621196</v>
      </c>
      <c r="F24" s="87">
        <f t="shared" si="0"/>
        <v>186423600</v>
      </c>
      <c r="G24" s="85">
        <v>162925352</v>
      </c>
      <c r="H24" s="86">
        <v>23621196</v>
      </c>
      <c r="I24" s="87">
        <f t="shared" si="1"/>
        <v>186546548</v>
      </c>
      <c r="J24" s="85">
        <v>10696810</v>
      </c>
      <c r="K24" s="86">
        <v>0</v>
      </c>
      <c r="L24" s="88">
        <f t="shared" si="2"/>
        <v>10696810</v>
      </c>
      <c r="M24" s="105">
        <f t="shared" si="3"/>
        <v>0.057379055012348225</v>
      </c>
      <c r="N24" s="85">
        <v>6781730</v>
      </c>
      <c r="O24" s="86">
        <v>0</v>
      </c>
      <c r="P24" s="88">
        <f t="shared" si="4"/>
        <v>6781730</v>
      </c>
      <c r="Q24" s="105">
        <f t="shared" si="5"/>
        <v>0.03637806586719707</v>
      </c>
      <c r="R24" s="85">
        <v>23336319</v>
      </c>
      <c r="S24" s="86">
        <v>9135403</v>
      </c>
      <c r="T24" s="88">
        <f t="shared" si="6"/>
        <v>32471722</v>
      </c>
      <c r="U24" s="105">
        <f t="shared" si="7"/>
        <v>0.17406766487043224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40814859</v>
      </c>
      <c r="AA24" s="88">
        <f t="shared" si="11"/>
        <v>9135403</v>
      </c>
      <c r="AB24" s="88">
        <f t="shared" si="12"/>
        <v>49950262</v>
      </c>
      <c r="AC24" s="105">
        <f t="shared" si="13"/>
        <v>0.26776299285902627</v>
      </c>
      <c r="AD24" s="85">
        <v>111478651</v>
      </c>
      <c r="AE24" s="86">
        <v>7157768</v>
      </c>
      <c r="AF24" s="88">
        <f t="shared" si="14"/>
        <v>118636419</v>
      </c>
      <c r="AG24" s="86">
        <v>154242024</v>
      </c>
      <c r="AH24" s="86">
        <v>154242024</v>
      </c>
      <c r="AI24" s="126">
        <v>47871618</v>
      </c>
      <c r="AJ24" s="127">
        <f t="shared" si="15"/>
        <v>0.3103668945630537</v>
      </c>
      <c r="AK24" s="128">
        <f t="shared" si="16"/>
        <v>-0.7262921261977741</v>
      </c>
    </row>
    <row r="25" spans="1:37" ht="13.5">
      <c r="A25" s="62" t="s">
        <v>97</v>
      </c>
      <c r="B25" s="63" t="s">
        <v>539</v>
      </c>
      <c r="C25" s="64" t="s">
        <v>540</v>
      </c>
      <c r="D25" s="85">
        <v>275048143</v>
      </c>
      <c r="E25" s="86">
        <v>140539801</v>
      </c>
      <c r="F25" s="87">
        <f t="shared" si="0"/>
        <v>415587944</v>
      </c>
      <c r="G25" s="85">
        <v>275048143</v>
      </c>
      <c r="H25" s="86">
        <v>140539801</v>
      </c>
      <c r="I25" s="87">
        <f t="shared" si="1"/>
        <v>415587944</v>
      </c>
      <c r="J25" s="85">
        <v>93543211</v>
      </c>
      <c r="K25" s="86">
        <v>26601412</v>
      </c>
      <c r="L25" s="88">
        <f t="shared" si="2"/>
        <v>120144623</v>
      </c>
      <c r="M25" s="105">
        <f t="shared" si="3"/>
        <v>0.28909554460030246</v>
      </c>
      <c r="N25" s="85">
        <v>47275622</v>
      </c>
      <c r="O25" s="86">
        <v>32537191</v>
      </c>
      <c r="P25" s="88">
        <f t="shared" si="4"/>
        <v>79812813</v>
      </c>
      <c r="Q25" s="105">
        <f t="shared" si="5"/>
        <v>0.19204795074613618</v>
      </c>
      <c r="R25" s="85">
        <v>60050957</v>
      </c>
      <c r="S25" s="86">
        <v>33436317</v>
      </c>
      <c r="T25" s="88">
        <f t="shared" si="6"/>
        <v>93487274</v>
      </c>
      <c r="U25" s="105">
        <f t="shared" si="7"/>
        <v>0.22495184316511357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200869790</v>
      </c>
      <c r="AA25" s="88">
        <f t="shared" si="11"/>
        <v>92574920</v>
      </c>
      <c r="AB25" s="88">
        <f t="shared" si="12"/>
        <v>293444710</v>
      </c>
      <c r="AC25" s="105">
        <f t="shared" si="13"/>
        <v>0.7060953385115522</v>
      </c>
      <c r="AD25" s="85">
        <v>219152861</v>
      </c>
      <c r="AE25" s="86">
        <v>719582</v>
      </c>
      <c r="AF25" s="88">
        <f t="shared" si="14"/>
        <v>219872443</v>
      </c>
      <c r="AG25" s="86">
        <v>128246939</v>
      </c>
      <c r="AH25" s="86">
        <v>128246939</v>
      </c>
      <c r="AI25" s="126">
        <v>51068007</v>
      </c>
      <c r="AJ25" s="127">
        <f t="shared" si="15"/>
        <v>0.3982005917505758</v>
      </c>
      <c r="AK25" s="128">
        <f t="shared" si="16"/>
        <v>-0.5748113191246982</v>
      </c>
    </row>
    <row r="26" spans="1:37" ht="13.5">
      <c r="A26" s="62" t="s">
        <v>97</v>
      </c>
      <c r="B26" s="63" t="s">
        <v>541</v>
      </c>
      <c r="C26" s="64" t="s">
        <v>542</v>
      </c>
      <c r="D26" s="85">
        <v>287868736</v>
      </c>
      <c r="E26" s="86">
        <v>18318351</v>
      </c>
      <c r="F26" s="87">
        <f t="shared" si="0"/>
        <v>306187087</v>
      </c>
      <c r="G26" s="85">
        <v>341393311</v>
      </c>
      <c r="H26" s="86">
        <v>23318351</v>
      </c>
      <c r="I26" s="87">
        <f t="shared" si="1"/>
        <v>364711662</v>
      </c>
      <c r="J26" s="85">
        <v>68536980</v>
      </c>
      <c r="K26" s="86">
        <v>5760185</v>
      </c>
      <c r="L26" s="88">
        <f t="shared" si="2"/>
        <v>74297165</v>
      </c>
      <c r="M26" s="105">
        <f t="shared" si="3"/>
        <v>0.24265283597671772</v>
      </c>
      <c r="N26" s="85">
        <v>29560829</v>
      </c>
      <c r="O26" s="86">
        <v>7001661</v>
      </c>
      <c r="P26" s="88">
        <f t="shared" si="4"/>
        <v>36562490</v>
      </c>
      <c r="Q26" s="105">
        <f t="shared" si="5"/>
        <v>0.11941225333255155</v>
      </c>
      <c r="R26" s="85">
        <v>138115425</v>
      </c>
      <c r="S26" s="86">
        <v>1692154</v>
      </c>
      <c r="T26" s="88">
        <f t="shared" si="6"/>
        <v>139807579</v>
      </c>
      <c r="U26" s="105">
        <f t="shared" si="7"/>
        <v>0.3833372868674542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236213234</v>
      </c>
      <c r="AA26" s="88">
        <f t="shared" si="11"/>
        <v>14454000</v>
      </c>
      <c r="AB26" s="88">
        <f t="shared" si="12"/>
        <v>250667234</v>
      </c>
      <c r="AC26" s="105">
        <f t="shared" si="13"/>
        <v>0.6873024915775794</v>
      </c>
      <c r="AD26" s="85">
        <v>137172283</v>
      </c>
      <c r="AE26" s="86">
        <v>16235092</v>
      </c>
      <c r="AF26" s="88">
        <f t="shared" si="14"/>
        <v>153407375</v>
      </c>
      <c r="AG26" s="86">
        <v>283852117</v>
      </c>
      <c r="AH26" s="86">
        <v>283852117</v>
      </c>
      <c r="AI26" s="126">
        <v>65607422</v>
      </c>
      <c r="AJ26" s="127">
        <f t="shared" si="15"/>
        <v>0.23113240335635757</v>
      </c>
      <c r="AK26" s="128">
        <f t="shared" si="16"/>
        <v>-0.08865151365767132</v>
      </c>
    </row>
    <row r="27" spans="1:37" ht="13.5">
      <c r="A27" s="62" t="s">
        <v>97</v>
      </c>
      <c r="B27" s="63" t="s">
        <v>543</v>
      </c>
      <c r="C27" s="64" t="s">
        <v>544</v>
      </c>
      <c r="D27" s="85">
        <v>163006609</v>
      </c>
      <c r="E27" s="86">
        <v>69908217</v>
      </c>
      <c r="F27" s="87">
        <f t="shared" si="0"/>
        <v>232914826</v>
      </c>
      <c r="G27" s="85">
        <v>172557790</v>
      </c>
      <c r="H27" s="86">
        <v>49550964</v>
      </c>
      <c r="I27" s="87">
        <f t="shared" si="1"/>
        <v>222108754</v>
      </c>
      <c r="J27" s="85">
        <v>51579789</v>
      </c>
      <c r="K27" s="86">
        <v>10737183</v>
      </c>
      <c r="L27" s="88">
        <f t="shared" si="2"/>
        <v>62316972</v>
      </c>
      <c r="M27" s="105">
        <f t="shared" si="3"/>
        <v>0.26755262028704</v>
      </c>
      <c r="N27" s="85">
        <v>32817904</v>
      </c>
      <c r="O27" s="86">
        <v>7242848</v>
      </c>
      <c r="P27" s="88">
        <f t="shared" si="4"/>
        <v>40060752</v>
      </c>
      <c r="Q27" s="105">
        <f t="shared" si="5"/>
        <v>0.17199743222872382</v>
      </c>
      <c r="R27" s="85">
        <v>32436141</v>
      </c>
      <c r="S27" s="86">
        <v>7697593</v>
      </c>
      <c r="T27" s="88">
        <f t="shared" si="6"/>
        <v>40133734</v>
      </c>
      <c r="U27" s="105">
        <f t="shared" si="7"/>
        <v>0.18069406665529267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116833834</v>
      </c>
      <c r="AA27" s="88">
        <f t="shared" si="11"/>
        <v>25677624</v>
      </c>
      <c r="AB27" s="88">
        <f t="shared" si="12"/>
        <v>142511458</v>
      </c>
      <c r="AC27" s="105">
        <f t="shared" si="13"/>
        <v>0.6416291813514023</v>
      </c>
      <c r="AD27" s="85">
        <v>66734937</v>
      </c>
      <c r="AE27" s="86">
        <v>10646382</v>
      </c>
      <c r="AF27" s="88">
        <f t="shared" si="14"/>
        <v>77381319</v>
      </c>
      <c r="AG27" s="86">
        <v>201682819</v>
      </c>
      <c r="AH27" s="86">
        <v>201682819</v>
      </c>
      <c r="AI27" s="126">
        <v>37510200</v>
      </c>
      <c r="AJ27" s="127">
        <f t="shared" si="15"/>
        <v>0.18598609532525426</v>
      </c>
      <c r="AK27" s="128">
        <f t="shared" si="16"/>
        <v>-0.48135112558626714</v>
      </c>
    </row>
    <row r="28" spans="1:37" ht="13.5">
      <c r="A28" s="62" t="s">
        <v>112</v>
      </c>
      <c r="B28" s="63" t="s">
        <v>545</v>
      </c>
      <c r="C28" s="64" t="s">
        <v>546</v>
      </c>
      <c r="D28" s="85">
        <v>328036049</v>
      </c>
      <c r="E28" s="86">
        <v>366266000</v>
      </c>
      <c r="F28" s="87">
        <f t="shared" si="0"/>
        <v>694302049</v>
      </c>
      <c r="G28" s="85">
        <v>328036049</v>
      </c>
      <c r="H28" s="86">
        <v>233299912</v>
      </c>
      <c r="I28" s="87">
        <f t="shared" si="1"/>
        <v>561335961</v>
      </c>
      <c r="J28" s="85">
        <v>269919913</v>
      </c>
      <c r="K28" s="86">
        <v>49369908</v>
      </c>
      <c r="L28" s="88">
        <f t="shared" si="2"/>
        <v>319289821</v>
      </c>
      <c r="M28" s="105">
        <f t="shared" si="3"/>
        <v>0.4598716386619795</v>
      </c>
      <c r="N28" s="85">
        <v>268001115</v>
      </c>
      <c r="O28" s="86">
        <v>1622042</v>
      </c>
      <c r="P28" s="88">
        <f t="shared" si="4"/>
        <v>269623157</v>
      </c>
      <c r="Q28" s="105">
        <f t="shared" si="5"/>
        <v>0.3883369743591236</v>
      </c>
      <c r="R28" s="85">
        <v>81785</v>
      </c>
      <c r="S28" s="86">
        <v>1204460</v>
      </c>
      <c r="T28" s="88">
        <f t="shared" si="6"/>
        <v>1286245</v>
      </c>
      <c r="U28" s="105">
        <f t="shared" si="7"/>
        <v>0.002291399606233316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538002813</v>
      </c>
      <c r="AA28" s="88">
        <f t="shared" si="11"/>
        <v>52196410</v>
      </c>
      <c r="AB28" s="88">
        <f t="shared" si="12"/>
        <v>590199223</v>
      </c>
      <c r="AC28" s="105">
        <f t="shared" si="13"/>
        <v>1.0514188721288782</v>
      </c>
      <c r="AD28" s="85">
        <v>148777390</v>
      </c>
      <c r="AE28" s="86">
        <v>63019385</v>
      </c>
      <c r="AF28" s="88">
        <f t="shared" si="14"/>
        <v>211796775</v>
      </c>
      <c r="AG28" s="86">
        <v>732694190</v>
      </c>
      <c r="AH28" s="86">
        <v>732694190</v>
      </c>
      <c r="AI28" s="126">
        <v>10886053</v>
      </c>
      <c r="AJ28" s="127">
        <f t="shared" si="15"/>
        <v>0.014857566974838438</v>
      </c>
      <c r="AK28" s="128">
        <f t="shared" si="16"/>
        <v>-0.9939269849599929</v>
      </c>
    </row>
    <row r="29" spans="1:37" ht="13.5">
      <c r="A29" s="65"/>
      <c r="B29" s="66" t="s">
        <v>547</v>
      </c>
      <c r="C29" s="67"/>
      <c r="D29" s="89">
        <f>SUM(D23:D28)</f>
        <v>1621479740</v>
      </c>
      <c r="E29" s="90">
        <f>SUM(E23:E28)</f>
        <v>668352380</v>
      </c>
      <c r="F29" s="91">
        <f t="shared" si="0"/>
        <v>2289832120</v>
      </c>
      <c r="G29" s="89">
        <f>SUM(G23:G28)</f>
        <v>1661804811</v>
      </c>
      <c r="H29" s="90">
        <f>SUM(H23:H28)</f>
        <v>522023807</v>
      </c>
      <c r="I29" s="91">
        <f t="shared" si="1"/>
        <v>2183828618</v>
      </c>
      <c r="J29" s="89">
        <f>SUM(J23:J28)</f>
        <v>581796764</v>
      </c>
      <c r="K29" s="90">
        <f>SUM(K23:K28)</f>
        <v>92645281</v>
      </c>
      <c r="L29" s="90">
        <f t="shared" si="2"/>
        <v>674442045</v>
      </c>
      <c r="M29" s="106">
        <f t="shared" si="3"/>
        <v>0.2945377694326342</v>
      </c>
      <c r="N29" s="89">
        <f>SUM(N23:N28)</f>
        <v>455102269</v>
      </c>
      <c r="O29" s="90">
        <f>SUM(O23:O28)</f>
        <v>58296932</v>
      </c>
      <c r="P29" s="90">
        <f t="shared" si="4"/>
        <v>513399201</v>
      </c>
      <c r="Q29" s="106">
        <f t="shared" si="5"/>
        <v>0.22420822754464637</v>
      </c>
      <c r="R29" s="89">
        <f>SUM(R23:R28)</f>
        <v>298760246</v>
      </c>
      <c r="S29" s="90">
        <f>SUM(S23:S28)</f>
        <v>60310927</v>
      </c>
      <c r="T29" s="90">
        <f t="shared" si="6"/>
        <v>359071173</v>
      </c>
      <c r="U29" s="106">
        <f t="shared" si="7"/>
        <v>0.16442278026782411</v>
      </c>
      <c r="V29" s="89">
        <f>SUM(V23:V28)</f>
        <v>0</v>
      </c>
      <c r="W29" s="90">
        <f>SUM(W23:W28)</f>
        <v>0</v>
      </c>
      <c r="X29" s="90">
        <f t="shared" si="8"/>
        <v>0</v>
      </c>
      <c r="Y29" s="106">
        <f t="shared" si="9"/>
        <v>0</v>
      </c>
      <c r="Z29" s="89">
        <f t="shared" si="10"/>
        <v>1335659279</v>
      </c>
      <c r="AA29" s="90">
        <f t="shared" si="11"/>
        <v>211253140</v>
      </c>
      <c r="AB29" s="90">
        <f t="shared" si="12"/>
        <v>1546912419</v>
      </c>
      <c r="AC29" s="106">
        <f t="shared" si="13"/>
        <v>0.7083488174162209</v>
      </c>
      <c r="AD29" s="89">
        <f>SUM(AD23:AD28)</f>
        <v>891189558</v>
      </c>
      <c r="AE29" s="90">
        <f>SUM(AE23:AE28)</f>
        <v>103566102</v>
      </c>
      <c r="AF29" s="90">
        <f t="shared" si="14"/>
        <v>994755660</v>
      </c>
      <c r="AG29" s="90">
        <f>SUM(AG23:AG28)</f>
        <v>1914817209</v>
      </c>
      <c r="AH29" s="90">
        <f>SUM(AH23:AH28)</f>
        <v>1914817209</v>
      </c>
      <c r="AI29" s="91">
        <f>SUM(AI23:AI28)</f>
        <v>287903772</v>
      </c>
      <c r="AJ29" s="129">
        <f t="shared" si="15"/>
        <v>0.15035574709000854</v>
      </c>
      <c r="AK29" s="130">
        <f t="shared" si="16"/>
        <v>-0.6390358080495868</v>
      </c>
    </row>
    <row r="30" spans="1:37" ht="13.5">
      <c r="A30" s="62" t="s">
        <v>97</v>
      </c>
      <c r="B30" s="63" t="s">
        <v>85</v>
      </c>
      <c r="C30" s="64" t="s">
        <v>86</v>
      </c>
      <c r="D30" s="85">
        <v>2722181388</v>
      </c>
      <c r="E30" s="86">
        <v>164114549</v>
      </c>
      <c r="F30" s="87">
        <f t="shared" si="0"/>
        <v>2886295937</v>
      </c>
      <c r="G30" s="85">
        <v>2974277212</v>
      </c>
      <c r="H30" s="86">
        <v>189374549</v>
      </c>
      <c r="I30" s="87">
        <f t="shared" si="1"/>
        <v>3163651761</v>
      </c>
      <c r="J30" s="85">
        <v>707411859</v>
      </c>
      <c r="K30" s="86">
        <v>12689246</v>
      </c>
      <c r="L30" s="88">
        <f t="shared" si="2"/>
        <v>720101105</v>
      </c>
      <c r="M30" s="105">
        <f t="shared" si="3"/>
        <v>0.2494896991569302</v>
      </c>
      <c r="N30" s="85">
        <v>824348667</v>
      </c>
      <c r="O30" s="86">
        <v>38891026</v>
      </c>
      <c r="P30" s="88">
        <f t="shared" si="4"/>
        <v>863239693</v>
      </c>
      <c r="Q30" s="105">
        <f t="shared" si="5"/>
        <v>0.2990821841703615</v>
      </c>
      <c r="R30" s="85">
        <v>662865968</v>
      </c>
      <c r="S30" s="86">
        <v>22796061</v>
      </c>
      <c r="T30" s="88">
        <f t="shared" si="6"/>
        <v>685662029</v>
      </c>
      <c r="U30" s="105">
        <f t="shared" si="7"/>
        <v>0.2167311957189842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2194626494</v>
      </c>
      <c r="AA30" s="88">
        <f t="shared" si="11"/>
        <v>74376333</v>
      </c>
      <c r="AB30" s="88">
        <f t="shared" si="12"/>
        <v>2269002827</v>
      </c>
      <c r="AC30" s="105">
        <f t="shared" si="13"/>
        <v>0.7172100466211837</v>
      </c>
      <c r="AD30" s="85">
        <v>1970456540</v>
      </c>
      <c r="AE30" s="86">
        <v>122964124</v>
      </c>
      <c r="AF30" s="88">
        <f t="shared" si="14"/>
        <v>2093420664</v>
      </c>
      <c r="AG30" s="86">
        <v>2941029575</v>
      </c>
      <c r="AH30" s="86">
        <v>2941029575</v>
      </c>
      <c r="AI30" s="126">
        <v>858626909</v>
      </c>
      <c r="AJ30" s="127">
        <f t="shared" si="15"/>
        <v>0.29194773024341314</v>
      </c>
      <c r="AK30" s="128">
        <f t="shared" si="16"/>
        <v>-0.672468108875035</v>
      </c>
    </row>
    <row r="31" spans="1:37" ht="13.5">
      <c r="A31" s="62" t="s">
        <v>97</v>
      </c>
      <c r="B31" s="63" t="s">
        <v>548</v>
      </c>
      <c r="C31" s="64" t="s">
        <v>549</v>
      </c>
      <c r="D31" s="85">
        <v>452385366</v>
      </c>
      <c r="E31" s="86">
        <v>30228458</v>
      </c>
      <c r="F31" s="87">
        <f t="shared" si="0"/>
        <v>482613824</v>
      </c>
      <c r="G31" s="85">
        <v>495133234</v>
      </c>
      <c r="H31" s="86">
        <v>34193647</v>
      </c>
      <c r="I31" s="87">
        <f t="shared" si="1"/>
        <v>529326881</v>
      </c>
      <c r="J31" s="85">
        <v>139103242</v>
      </c>
      <c r="K31" s="86">
        <v>5479899</v>
      </c>
      <c r="L31" s="88">
        <f t="shared" si="2"/>
        <v>144583141</v>
      </c>
      <c r="M31" s="105">
        <f t="shared" si="3"/>
        <v>0.2995835050924691</v>
      </c>
      <c r="N31" s="85">
        <v>87498110</v>
      </c>
      <c r="O31" s="86">
        <v>14514004</v>
      </c>
      <c r="P31" s="88">
        <f t="shared" si="4"/>
        <v>102012114</v>
      </c>
      <c r="Q31" s="105">
        <f t="shared" si="5"/>
        <v>0.211374206305371</v>
      </c>
      <c r="R31" s="85">
        <v>153648453</v>
      </c>
      <c r="S31" s="86">
        <v>4974455</v>
      </c>
      <c r="T31" s="88">
        <f t="shared" si="6"/>
        <v>158622908</v>
      </c>
      <c r="U31" s="105">
        <f t="shared" si="7"/>
        <v>0.29966909615534904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380249805</v>
      </c>
      <c r="AA31" s="88">
        <f t="shared" si="11"/>
        <v>24968358</v>
      </c>
      <c r="AB31" s="88">
        <f t="shared" si="12"/>
        <v>405218163</v>
      </c>
      <c r="AC31" s="105">
        <f t="shared" si="13"/>
        <v>0.7655348283738493</v>
      </c>
      <c r="AD31" s="85">
        <v>314983767</v>
      </c>
      <c r="AE31" s="86">
        <v>32874311</v>
      </c>
      <c r="AF31" s="88">
        <f t="shared" si="14"/>
        <v>347858078</v>
      </c>
      <c r="AG31" s="86">
        <v>504082871</v>
      </c>
      <c r="AH31" s="86">
        <v>504082871</v>
      </c>
      <c r="AI31" s="126">
        <v>104281028</v>
      </c>
      <c r="AJ31" s="127">
        <f t="shared" si="15"/>
        <v>0.20687278620106098</v>
      </c>
      <c r="AK31" s="128">
        <f t="shared" si="16"/>
        <v>-0.5440010796586991</v>
      </c>
    </row>
    <row r="32" spans="1:37" ht="13.5">
      <c r="A32" s="62" t="s">
        <v>97</v>
      </c>
      <c r="B32" s="63" t="s">
        <v>87</v>
      </c>
      <c r="C32" s="64" t="s">
        <v>88</v>
      </c>
      <c r="D32" s="85">
        <v>1715897285</v>
      </c>
      <c r="E32" s="86">
        <v>21147827</v>
      </c>
      <c r="F32" s="87">
        <f t="shared" si="0"/>
        <v>1737045112</v>
      </c>
      <c r="G32" s="85">
        <v>1664475177</v>
      </c>
      <c r="H32" s="86">
        <v>0</v>
      </c>
      <c r="I32" s="87">
        <f t="shared" si="1"/>
        <v>1664475177</v>
      </c>
      <c r="J32" s="85">
        <v>471080913</v>
      </c>
      <c r="K32" s="86">
        <v>35268689</v>
      </c>
      <c r="L32" s="88">
        <f t="shared" si="2"/>
        <v>506349602</v>
      </c>
      <c r="M32" s="105">
        <f t="shared" si="3"/>
        <v>0.2915005479719516</v>
      </c>
      <c r="N32" s="85">
        <v>416111347</v>
      </c>
      <c r="O32" s="86">
        <v>40295808</v>
      </c>
      <c r="P32" s="88">
        <f t="shared" si="4"/>
        <v>456407155</v>
      </c>
      <c r="Q32" s="105">
        <f t="shared" si="5"/>
        <v>0.2627491662979908</v>
      </c>
      <c r="R32" s="85">
        <v>373653195</v>
      </c>
      <c r="S32" s="86">
        <v>26210004</v>
      </c>
      <c r="T32" s="88">
        <f t="shared" si="6"/>
        <v>399863199</v>
      </c>
      <c r="U32" s="105">
        <f t="shared" si="7"/>
        <v>0.24023380133592703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1260845455</v>
      </c>
      <c r="AA32" s="88">
        <f t="shared" si="11"/>
        <v>101774501</v>
      </c>
      <c r="AB32" s="88">
        <f t="shared" si="12"/>
        <v>1362619956</v>
      </c>
      <c r="AC32" s="105">
        <f t="shared" si="13"/>
        <v>0.8186484093177918</v>
      </c>
      <c r="AD32" s="85">
        <v>1183480133</v>
      </c>
      <c r="AE32" s="86">
        <v>7075443</v>
      </c>
      <c r="AF32" s="88">
        <f t="shared" si="14"/>
        <v>1190555576</v>
      </c>
      <c r="AG32" s="86">
        <v>1528784664</v>
      </c>
      <c r="AH32" s="86">
        <v>1528784664</v>
      </c>
      <c r="AI32" s="126">
        <v>363834568</v>
      </c>
      <c r="AJ32" s="127">
        <f t="shared" si="15"/>
        <v>0.23798941510051674</v>
      </c>
      <c r="AK32" s="128">
        <f t="shared" si="16"/>
        <v>-0.6641373094539184</v>
      </c>
    </row>
    <row r="33" spans="1:37" ht="13.5">
      <c r="A33" s="62" t="s">
        <v>112</v>
      </c>
      <c r="B33" s="63" t="s">
        <v>550</v>
      </c>
      <c r="C33" s="64" t="s">
        <v>551</v>
      </c>
      <c r="D33" s="85">
        <v>197483400</v>
      </c>
      <c r="E33" s="86">
        <v>3010000</v>
      </c>
      <c r="F33" s="87">
        <f t="shared" si="0"/>
        <v>200493400</v>
      </c>
      <c r="G33" s="85">
        <v>202755752</v>
      </c>
      <c r="H33" s="86">
        <v>3878000</v>
      </c>
      <c r="I33" s="87">
        <f t="shared" si="1"/>
        <v>206633752</v>
      </c>
      <c r="J33" s="85">
        <v>79847904</v>
      </c>
      <c r="K33" s="86">
        <v>350298</v>
      </c>
      <c r="L33" s="88">
        <f t="shared" si="2"/>
        <v>80198202</v>
      </c>
      <c r="M33" s="105">
        <f t="shared" si="3"/>
        <v>0.40000419963948936</v>
      </c>
      <c r="N33" s="85">
        <v>64703734</v>
      </c>
      <c r="O33" s="86">
        <v>610629</v>
      </c>
      <c r="P33" s="88">
        <f t="shared" si="4"/>
        <v>65314363</v>
      </c>
      <c r="Q33" s="105">
        <f t="shared" si="5"/>
        <v>0.32576814498631873</v>
      </c>
      <c r="R33" s="85">
        <v>47970762</v>
      </c>
      <c r="S33" s="86">
        <v>245815</v>
      </c>
      <c r="T33" s="88">
        <f t="shared" si="6"/>
        <v>48216577</v>
      </c>
      <c r="U33" s="105">
        <f t="shared" si="7"/>
        <v>0.23334318103075435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192522400</v>
      </c>
      <c r="AA33" s="88">
        <f t="shared" si="11"/>
        <v>1206742</v>
      </c>
      <c r="AB33" s="88">
        <f t="shared" si="12"/>
        <v>193729142</v>
      </c>
      <c r="AC33" s="105">
        <f t="shared" si="13"/>
        <v>0.9375483923846091</v>
      </c>
      <c r="AD33" s="85">
        <v>138323318</v>
      </c>
      <c r="AE33" s="86">
        <v>1635079</v>
      </c>
      <c r="AF33" s="88">
        <f t="shared" si="14"/>
        <v>139958397</v>
      </c>
      <c r="AG33" s="86">
        <v>186444000</v>
      </c>
      <c r="AH33" s="86">
        <v>186444000</v>
      </c>
      <c r="AI33" s="126">
        <v>2241493</v>
      </c>
      <c r="AJ33" s="127">
        <f t="shared" si="15"/>
        <v>0.012022339147411555</v>
      </c>
      <c r="AK33" s="128">
        <f t="shared" si="16"/>
        <v>-0.6554935035444854</v>
      </c>
    </row>
    <row r="34" spans="1:37" ht="13.5">
      <c r="A34" s="65"/>
      <c r="B34" s="66" t="s">
        <v>552</v>
      </c>
      <c r="C34" s="67"/>
      <c r="D34" s="89">
        <f>SUM(D30:D33)</f>
        <v>5087947439</v>
      </c>
      <c r="E34" s="90">
        <f>SUM(E30:E33)</f>
        <v>218500834</v>
      </c>
      <c r="F34" s="91">
        <f t="shared" si="0"/>
        <v>5306448273</v>
      </c>
      <c r="G34" s="89">
        <f>SUM(G30:G33)</f>
        <v>5336641375</v>
      </c>
      <c r="H34" s="90">
        <f>SUM(H30:H33)</f>
        <v>227446196</v>
      </c>
      <c r="I34" s="91">
        <f t="shared" si="1"/>
        <v>5564087571</v>
      </c>
      <c r="J34" s="89">
        <f>SUM(J30:J33)</f>
        <v>1397443918</v>
      </c>
      <c r="K34" s="90">
        <f>SUM(K30:K33)</f>
        <v>53788132</v>
      </c>
      <c r="L34" s="90">
        <f t="shared" si="2"/>
        <v>1451232050</v>
      </c>
      <c r="M34" s="106">
        <f t="shared" si="3"/>
        <v>0.27348463140290746</v>
      </c>
      <c r="N34" s="89">
        <f>SUM(N30:N33)</f>
        <v>1392661858</v>
      </c>
      <c r="O34" s="90">
        <f>SUM(O30:O33)</f>
        <v>94311467</v>
      </c>
      <c r="P34" s="90">
        <f t="shared" si="4"/>
        <v>1486973325</v>
      </c>
      <c r="Q34" s="106">
        <f t="shared" si="5"/>
        <v>0.28022007348416866</v>
      </c>
      <c r="R34" s="89">
        <f>SUM(R30:R33)</f>
        <v>1238138378</v>
      </c>
      <c r="S34" s="90">
        <f>SUM(S30:S33)</f>
        <v>54226335</v>
      </c>
      <c r="T34" s="90">
        <f t="shared" si="6"/>
        <v>1292364713</v>
      </c>
      <c r="U34" s="106">
        <f t="shared" si="7"/>
        <v>0.23226893834953266</v>
      </c>
      <c r="V34" s="89">
        <f>SUM(V30:V33)</f>
        <v>0</v>
      </c>
      <c r="W34" s="90">
        <f>SUM(W30:W33)</f>
        <v>0</v>
      </c>
      <c r="X34" s="90">
        <f t="shared" si="8"/>
        <v>0</v>
      </c>
      <c r="Y34" s="106">
        <f t="shared" si="9"/>
        <v>0</v>
      </c>
      <c r="Z34" s="89">
        <f t="shared" si="10"/>
        <v>4028244154</v>
      </c>
      <c r="AA34" s="90">
        <f t="shared" si="11"/>
        <v>202325934</v>
      </c>
      <c r="AB34" s="90">
        <f t="shared" si="12"/>
        <v>4230570088</v>
      </c>
      <c r="AC34" s="106">
        <f t="shared" si="13"/>
        <v>0.7603349217668163</v>
      </c>
      <c r="AD34" s="89">
        <f>SUM(AD30:AD33)</f>
        <v>3607243758</v>
      </c>
      <c r="AE34" s="90">
        <f>SUM(AE30:AE33)</f>
        <v>164548957</v>
      </c>
      <c r="AF34" s="90">
        <f t="shared" si="14"/>
        <v>3771792715</v>
      </c>
      <c r="AG34" s="90">
        <f>SUM(AG30:AG33)</f>
        <v>5160341110</v>
      </c>
      <c r="AH34" s="90">
        <f>SUM(AH30:AH33)</f>
        <v>5160341110</v>
      </c>
      <c r="AI34" s="91">
        <f>SUM(AI30:AI33)</f>
        <v>1328983998</v>
      </c>
      <c r="AJ34" s="129">
        <f t="shared" si="15"/>
        <v>0.2575380134124506</v>
      </c>
      <c r="AK34" s="130">
        <f t="shared" si="16"/>
        <v>-0.6573606211549194</v>
      </c>
    </row>
    <row r="35" spans="1:37" ht="13.5">
      <c r="A35" s="68"/>
      <c r="B35" s="69" t="s">
        <v>553</v>
      </c>
      <c r="C35" s="70"/>
      <c r="D35" s="92">
        <f>SUM(D9:D14,D16:D21,D23:D28,D30:D33)</f>
        <v>18601959769</v>
      </c>
      <c r="E35" s="93">
        <f>SUM(E9:E14,E16:E21,E23:E28,E30:E33)</f>
        <v>2666106530</v>
      </c>
      <c r="F35" s="94">
        <f t="shared" si="0"/>
        <v>21268066299</v>
      </c>
      <c r="G35" s="92">
        <f>SUM(G9:G14,G16:G21,G23:G28,G30:G33)</f>
        <v>19184550793</v>
      </c>
      <c r="H35" s="93">
        <f>SUM(H9:H14,H16:H21,H23:H28,H30:H33)</f>
        <v>2779500580</v>
      </c>
      <c r="I35" s="94">
        <f t="shared" si="1"/>
        <v>21964051373</v>
      </c>
      <c r="J35" s="92">
        <f>SUM(J9:J14,J16:J21,J23:J28,J30:J33)</f>
        <v>4659089811</v>
      </c>
      <c r="K35" s="93">
        <f>SUM(K9:K14,K16:K21,K23:K28,K30:K33)</f>
        <v>341226235</v>
      </c>
      <c r="L35" s="93">
        <f t="shared" si="2"/>
        <v>5000316046</v>
      </c>
      <c r="M35" s="107">
        <f t="shared" si="3"/>
        <v>0.2351091056282399</v>
      </c>
      <c r="N35" s="92">
        <f>SUM(N9:N14,N16:N21,N23:N28,N30:N33)</f>
        <v>5741413201</v>
      </c>
      <c r="O35" s="93">
        <f>SUM(O9:O14,O16:O21,O23:O28,O30:O33)</f>
        <v>382164306</v>
      </c>
      <c r="P35" s="93">
        <f t="shared" si="4"/>
        <v>6123577507</v>
      </c>
      <c r="Q35" s="107">
        <f t="shared" si="5"/>
        <v>0.287923566764879</v>
      </c>
      <c r="R35" s="92">
        <f>SUM(R9:R14,R16:R21,R23:R28,R30:R33)</f>
        <v>4412249285</v>
      </c>
      <c r="S35" s="93">
        <f>SUM(S9:S14,S16:S21,S23:S28,S30:S33)</f>
        <v>598337840</v>
      </c>
      <c r="T35" s="93">
        <f t="shared" si="6"/>
        <v>5010587125</v>
      </c>
      <c r="U35" s="107">
        <f t="shared" si="7"/>
        <v>0.22812672579883972</v>
      </c>
      <c r="V35" s="92">
        <f>SUM(V9:V14,V16:V21,V23:V28,V30:V33)</f>
        <v>0</v>
      </c>
      <c r="W35" s="93">
        <f>SUM(W9:W14,W16:W21,W23:W28,W30:W33)</f>
        <v>0</v>
      </c>
      <c r="X35" s="93">
        <f t="shared" si="8"/>
        <v>0</v>
      </c>
      <c r="Y35" s="107">
        <f t="shared" si="9"/>
        <v>0</v>
      </c>
      <c r="Z35" s="92">
        <f t="shared" si="10"/>
        <v>14812752297</v>
      </c>
      <c r="AA35" s="93">
        <f t="shared" si="11"/>
        <v>1321728381</v>
      </c>
      <c r="AB35" s="93">
        <f t="shared" si="12"/>
        <v>16134480678</v>
      </c>
      <c r="AC35" s="107">
        <f t="shared" si="13"/>
        <v>0.7345858195284417</v>
      </c>
      <c r="AD35" s="92">
        <f>SUM(AD9:AD14,AD16:AD21,AD23:AD28,AD30:AD33)</f>
        <v>12090892455</v>
      </c>
      <c r="AE35" s="93">
        <f>SUM(AE9:AE14,AE16:AE21,AE23:AE28,AE30:AE33)</f>
        <v>1191926733</v>
      </c>
      <c r="AF35" s="93">
        <f t="shared" si="14"/>
        <v>13282819188</v>
      </c>
      <c r="AG35" s="93">
        <f>SUM(AG9:AG14,AG16:AG21,AG23:AG28,AG30:AG33)</f>
        <v>21969403720</v>
      </c>
      <c r="AH35" s="93">
        <f>SUM(AH9:AH14,AH16:AH21,AH23:AH28,AH30:AH33)</f>
        <v>21969403720</v>
      </c>
      <c r="AI35" s="94">
        <f>SUM(AI9:AI14,AI16:AI21,AI23:AI28,AI30:AI33)</f>
        <v>3998752364</v>
      </c>
      <c r="AJ35" s="131">
        <f t="shared" si="15"/>
        <v>0.1820146060841746</v>
      </c>
      <c r="AK35" s="132">
        <f t="shared" si="16"/>
        <v>-0.6227768326827277</v>
      </c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42</v>
      </c>
      <c r="C9" s="64" t="s">
        <v>43</v>
      </c>
      <c r="D9" s="85">
        <v>41094542394</v>
      </c>
      <c r="E9" s="86">
        <v>7225059674</v>
      </c>
      <c r="F9" s="87">
        <f>$D9+$E9</f>
        <v>48319602068</v>
      </c>
      <c r="G9" s="85">
        <v>41843898485</v>
      </c>
      <c r="H9" s="86">
        <v>6778936863</v>
      </c>
      <c r="I9" s="87">
        <f>$G9+$H9</f>
        <v>48622835348</v>
      </c>
      <c r="J9" s="85">
        <v>11272618896</v>
      </c>
      <c r="K9" s="86">
        <v>33122142</v>
      </c>
      <c r="L9" s="88">
        <f>$J9+$K9</f>
        <v>11305741038</v>
      </c>
      <c r="M9" s="105">
        <f>IF($F9=0,0,$L9/$F9)</f>
        <v>0.23397835565966524</v>
      </c>
      <c r="N9" s="85">
        <v>10991930112</v>
      </c>
      <c r="O9" s="86">
        <v>132351308</v>
      </c>
      <c r="P9" s="88">
        <f>$N9+$O9</f>
        <v>11124281420</v>
      </c>
      <c r="Q9" s="105">
        <f>IF($F9=0,0,$P9/$F9)</f>
        <v>0.23022295184353628</v>
      </c>
      <c r="R9" s="85">
        <v>11047439299</v>
      </c>
      <c r="S9" s="86">
        <v>314013879</v>
      </c>
      <c r="T9" s="88">
        <f>$R9+$S9</f>
        <v>11361453178</v>
      </c>
      <c r="U9" s="105">
        <f>IF($I9=0,0,$T9/$I9)</f>
        <v>0.2336649661971498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33311988307</v>
      </c>
      <c r="AA9" s="88">
        <f>$K9+$O9+$S9</f>
        <v>479487329</v>
      </c>
      <c r="AB9" s="88">
        <f>$Z9+$AA9</f>
        <v>33791475636</v>
      </c>
      <c r="AC9" s="105">
        <f>IF($I9=0,0,$AB9/$I9)</f>
        <v>0.6949713111987399</v>
      </c>
      <c r="AD9" s="85">
        <v>31239489100</v>
      </c>
      <c r="AE9" s="86">
        <v>280659114</v>
      </c>
      <c r="AF9" s="88">
        <f>$AD9+$AE9</f>
        <v>31520148214</v>
      </c>
      <c r="AG9" s="86">
        <v>46821696218</v>
      </c>
      <c r="AH9" s="86">
        <v>46821696218</v>
      </c>
      <c r="AI9" s="126">
        <v>9069939691</v>
      </c>
      <c r="AJ9" s="127">
        <f>IF($AH9=0,0,$AI9/$AH9)</f>
        <v>0.1937123261996044</v>
      </c>
      <c r="AK9" s="128">
        <f>IF($AF9=0,0,(($T9/$AF9)-1))</f>
        <v>-0.6395495001843394</v>
      </c>
    </row>
    <row r="10" spans="1:37" ht="13.5">
      <c r="A10" s="65"/>
      <c r="B10" s="66" t="s">
        <v>96</v>
      </c>
      <c r="C10" s="67"/>
      <c r="D10" s="89">
        <f>D9</f>
        <v>41094542394</v>
      </c>
      <c r="E10" s="90">
        <f>E9</f>
        <v>7225059674</v>
      </c>
      <c r="F10" s="91">
        <f aca="true" t="shared" si="0" ref="F10:F45">$D10+$E10</f>
        <v>48319602068</v>
      </c>
      <c r="G10" s="89">
        <f>G9</f>
        <v>41843898485</v>
      </c>
      <c r="H10" s="90">
        <f>H9</f>
        <v>6778936863</v>
      </c>
      <c r="I10" s="91">
        <f aca="true" t="shared" si="1" ref="I10:I45">$G10+$H10</f>
        <v>48622835348</v>
      </c>
      <c r="J10" s="89">
        <f>J9</f>
        <v>11272618896</v>
      </c>
      <c r="K10" s="90">
        <f>K9</f>
        <v>33122142</v>
      </c>
      <c r="L10" s="90">
        <f aca="true" t="shared" si="2" ref="L10:L45">$J10+$K10</f>
        <v>11305741038</v>
      </c>
      <c r="M10" s="106">
        <f aca="true" t="shared" si="3" ref="M10:M45">IF($F10=0,0,$L10/$F10)</f>
        <v>0.23397835565966524</v>
      </c>
      <c r="N10" s="89">
        <f>N9</f>
        <v>10991930112</v>
      </c>
      <c r="O10" s="90">
        <f>O9</f>
        <v>132351308</v>
      </c>
      <c r="P10" s="90">
        <f aca="true" t="shared" si="4" ref="P10:P45">$N10+$O10</f>
        <v>11124281420</v>
      </c>
      <c r="Q10" s="106">
        <f aca="true" t="shared" si="5" ref="Q10:Q45">IF($F10=0,0,$P10/$F10)</f>
        <v>0.23022295184353628</v>
      </c>
      <c r="R10" s="89">
        <f>R9</f>
        <v>11047439299</v>
      </c>
      <c r="S10" s="90">
        <f>S9</f>
        <v>314013879</v>
      </c>
      <c r="T10" s="90">
        <f aca="true" t="shared" si="6" ref="T10:T45">$R10+$S10</f>
        <v>11361453178</v>
      </c>
      <c r="U10" s="106">
        <f aca="true" t="shared" si="7" ref="U10:U45">IF($I10=0,0,$T10/$I10)</f>
        <v>0.2336649661971498</v>
      </c>
      <c r="V10" s="89">
        <f>V9</f>
        <v>0</v>
      </c>
      <c r="W10" s="90">
        <f>W9</f>
        <v>0</v>
      </c>
      <c r="X10" s="90">
        <f aca="true" t="shared" si="8" ref="X10:X45">$V10+$W10</f>
        <v>0</v>
      </c>
      <c r="Y10" s="106">
        <f aca="true" t="shared" si="9" ref="Y10:Y45">IF($I10=0,0,$X10/$I10)</f>
        <v>0</v>
      </c>
      <c r="Z10" s="89">
        <f aca="true" t="shared" si="10" ref="Z10:Z45">$J10+$N10+$R10</f>
        <v>33311988307</v>
      </c>
      <c r="AA10" s="90">
        <f aca="true" t="shared" si="11" ref="AA10:AA45">$K10+$O10+$S10</f>
        <v>479487329</v>
      </c>
      <c r="AB10" s="90">
        <f aca="true" t="shared" si="12" ref="AB10:AB45">$Z10+$AA10</f>
        <v>33791475636</v>
      </c>
      <c r="AC10" s="106">
        <f aca="true" t="shared" si="13" ref="AC10:AC45">IF($I10=0,0,$AB10/$I10)</f>
        <v>0.6949713111987399</v>
      </c>
      <c r="AD10" s="89">
        <f>AD9</f>
        <v>31239489100</v>
      </c>
      <c r="AE10" s="90">
        <f>AE9</f>
        <v>280659114</v>
      </c>
      <c r="AF10" s="90">
        <f aca="true" t="shared" si="14" ref="AF10:AF45">$AD10+$AE10</f>
        <v>31520148214</v>
      </c>
      <c r="AG10" s="90">
        <f>AG9</f>
        <v>46821696218</v>
      </c>
      <c r="AH10" s="90">
        <f>AH9</f>
        <v>46821696218</v>
      </c>
      <c r="AI10" s="91">
        <f>AI9</f>
        <v>9069939691</v>
      </c>
      <c r="AJ10" s="129">
        <f aca="true" t="shared" si="15" ref="AJ10:AJ45">IF($AH10=0,0,$AI10/$AH10)</f>
        <v>0.1937123261996044</v>
      </c>
      <c r="AK10" s="130">
        <f aca="true" t="shared" si="16" ref="AK10:AK45">IF($AF10=0,0,(($T10/$AF10)-1))</f>
        <v>-0.6395495001843394</v>
      </c>
    </row>
    <row r="11" spans="1:37" ht="13.5">
      <c r="A11" s="62" t="s">
        <v>97</v>
      </c>
      <c r="B11" s="63" t="s">
        <v>554</v>
      </c>
      <c r="C11" s="64" t="s">
        <v>555</v>
      </c>
      <c r="D11" s="85">
        <v>397254884</v>
      </c>
      <c r="E11" s="86">
        <v>59307357</v>
      </c>
      <c r="F11" s="87">
        <f t="shared" si="0"/>
        <v>456562241</v>
      </c>
      <c r="G11" s="85">
        <v>395120300</v>
      </c>
      <c r="H11" s="86">
        <v>109013336</v>
      </c>
      <c r="I11" s="87">
        <f t="shared" si="1"/>
        <v>504133636</v>
      </c>
      <c r="J11" s="85">
        <v>91556895</v>
      </c>
      <c r="K11" s="86">
        <v>13999147</v>
      </c>
      <c r="L11" s="88">
        <f t="shared" si="2"/>
        <v>105556042</v>
      </c>
      <c r="M11" s="105">
        <f t="shared" si="3"/>
        <v>0.2311974852953291</v>
      </c>
      <c r="N11" s="85">
        <v>77059535</v>
      </c>
      <c r="O11" s="86">
        <v>29938102</v>
      </c>
      <c r="P11" s="88">
        <f t="shared" si="4"/>
        <v>106997637</v>
      </c>
      <c r="Q11" s="105">
        <f t="shared" si="5"/>
        <v>0.23435498469090438</v>
      </c>
      <c r="R11" s="85">
        <v>76284261</v>
      </c>
      <c r="S11" s="86">
        <v>10229420</v>
      </c>
      <c r="T11" s="88">
        <f t="shared" si="6"/>
        <v>86513681</v>
      </c>
      <c r="U11" s="105">
        <f t="shared" si="7"/>
        <v>0.17160862680465938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244900691</v>
      </c>
      <c r="AA11" s="88">
        <f t="shared" si="11"/>
        <v>54166669</v>
      </c>
      <c r="AB11" s="88">
        <f t="shared" si="12"/>
        <v>299067360</v>
      </c>
      <c r="AC11" s="105">
        <f t="shared" si="13"/>
        <v>0.5932303235565103</v>
      </c>
      <c r="AD11" s="85">
        <v>231321913</v>
      </c>
      <c r="AE11" s="86">
        <v>116710150</v>
      </c>
      <c r="AF11" s="88">
        <f t="shared" si="14"/>
        <v>348032063</v>
      </c>
      <c r="AG11" s="86">
        <v>371991454</v>
      </c>
      <c r="AH11" s="86">
        <v>371991454</v>
      </c>
      <c r="AI11" s="126">
        <v>177367350</v>
      </c>
      <c r="AJ11" s="127">
        <f t="shared" si="15"/>
        <v>0.47680490530838915</v>
      </c>
      <c r="AK11" s="128">
        <f t="shared" si="16"/>
        <v>-0.751420371289182</v>
      </c>
    </row>
    <row r="12" spans="1:37" ht="13.5">
      <c r="A12" s="62" t="s">
        <v>97</v>
      </c>
      <c r="B12" s="63" t="s">
        <v>556</v>
      </c>
      <c r="C12" s="64" t="s">
        <v>557</v>
      </c>
      <c r="D12" s="85">
        <v>323142257</v>
      </c>
      <c r="E12" s="86">
        <v>0</v>
      </c>
      <c r="F12" s="87">
        <f t="shared" si="0"/>
        <v>323142257</v>
      </c>
      <c r="G12" s="85">
        <v>333621671</v>
      </c>
      <c r="H12" s="86">
        <v>69385833</v>
      </c>
      <c r="I12" s="87">
        <f t="shared" si="1"/>
        <v>403007504</v>
      </c>
      <c r="J12" s="85">
        <v>87093942</v>
      </c>
      <c r="K12" s="86">
        <v>2871062</v>
      </c>
      <c r="L12" s="88">
        <f t="shared" si="2"/>
        <v>89965004</v>
      </c>
      <c r="M12" s="105">
        <f t="shared" si="3"/>
        <v>0.2784068070676377</v>
      </c>
      <c r="N12" s="85">
        <v>73286908</v>
      </c>
      <c r="O12" s="86">
        <v>6901682</v>
      </c>
      <c r="P12" s="88">
        <f t="shared" si="4"/>
        <v>80188590</v>
      </c>
      <c r="Q12" s="105">
        <f t="shared" si="5"/>
        <v>0.24815259614900814</v>
      </c>
      <c r="R12" s="85">
        <v>66763714</v>
      </c>
      <c r="S12" s="86">
        <v>7864819</v>
      </c>
      <c r="T12" s="88">
        <f t="shared" si="6"/>
        <v>74628533</v>
      </c>
      <c r="U12" s="105">
        <f t="shared" si="7"/>
        <v>0.18517901592224448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227144564</v>
      </c>
      <c r="AA12" s="88">
        <f t="shared" si="11"/>
        <v>17637563</v>
      </c>
      <c r="AB12" s="88">
        <f t="shared" si="12"/>
        <v>244782127</v>
      </c>
      <c r="AC12" s="105">
        <f t="shared" si="13"/>
        <v>0.6073885090735184</v>
      </c>
      <c r="AD12" s="85">
        <v>221710300</v>
      </c>
      <c r="AE12" s="86">
        <v>45919834</v>
      </c>
      <c r="AF12" s="88">
        <f t="shared" si="14"/>
        <v>267630134</v>
      </c>
      <c r="AG12" s="86">
        <v>341459527</v>
      </c>
      <c r="AH12" s="86">
        <v>341459527</v>
      </c>
      <c r="AI12" s="126">
        <v>95976002</v>
      </c>
      <c r="AJ12" s="127">
        <f t="shared" si="15"/>
        <v>0.28107577739367046</v>
      </c>
      <c r="AK12" s="128">
        <f t="shared" si="16"/>
        <v>-0.7211504852439374</v>
      </c>
    </row>
    <row r="13" spans="1:37" ht="13.5">
      <c r="A13" s="62" t="s">
        <v>97</v>
      </c>
      <c r="B13" s="63" t="s">
        <v>558</v>
      </c>
      <c r="C13" s="64" t="s">
        <v>559</v>
      </c>
      <c r="D13" s="85">
        <v>368167164</v>
      </c>
      <c r="E13" s="86">
        <v>0</v>
      </c>
      <c r="F13" s="87">
        <f t="shared" si="0"/>
        <v>368167164</v>
      </c>
      <c r="G13" s="85">
        <v>382287839</v>
      </c>
      <c r="H13" s="86">
        <v>0</v>
      </c>
      <c r="I13" s="87">
        <f t="shared" si="1"/>
        <v>382287839</v>
      </c>
      <c r="J13" s="85">
        <v>135707874</v>
      </c>
      <c r="K13" s="86">
        <v>2940685</v>
      </c>
      <c r="L13" s="88">
        <f t="shared" si="2"/>
        <v>138648559</v>
      </c>
      <c r="M13" s="105">
        <f t="shared" si="3"/>
        <v>0.37659132197894757</v>
      </c>
      <c r="N13" s="85">
        <v>61956702</v>
      </c>
      <c r="O13" s="86">
        <v>9459161</v>
      </c>
      <c r="P13" s="88">
        <f t="shared" si="4"/>
        <v>71415863</v>
      </c>
      <c r="Q13" s="105">
        <f t="shared" si="5"/>
        <v>0.1939767311785578</v>
      </c>
      <c r="R13" s="85">
        <v>75436779</v>
      </c>
      <c r="S13" s="86">
        <v>12730678</v>
      </c>
      <c r="T13" s="88">
        <f t="shared" si="6"/>
        <v>88167457</v>
      </c>
      <c r="U13" s="105">
        <f t="shared" si="7"/>
        <v>0.23063107953062562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273101355</v>
      </c>
      <c r="AA13" s="88">
        <f t="shared" si="11"/>
        <v>25130524</v>
      </c>
      <c r="AB13" s="88">
        <f t="shared" si="12"/>
        <v>298231879</v>
      </c>
      <c r="AC13" s="105">
        <f t="shared" si="13"/>
        <v>0.7801238976895627</v>
      </c>
      <c r="AD13" s="85">
        <v>245842441</v>
      </c>
      <c r="AE13" s="86">
        <v>0</v>
      </c>
      <c r="AF13" s="88">
        <f t="shared" si="14"/>
        <v>245842441</v>
      </c>
      <c r="AG13" s="86">
        <v>328612192</v>
      </c>
      <c r="AH13" s="86">
        <v>328612192</v>
      </c>
      <c r="AI13" s="126">
        <v>74185771</v>
      </c>
      <c r="AJ13" s="127">
        <f t="shared" si="15"/>
        <v>0.22575477357821222</v>
      </c>
      <c r="AK13" s="128">
        <f t="shared" si="16"/>
        <v>-0.6413660040090474</v>
      </c>
    </row>
    <row r="14" spans="1:37" ht="13.5">
      <c r="A14" s="62" t="s">
        <v>97</v>
      </c>
      <c r="B14" s="63" t="s">
        <v>560</v>
      </c>
      <c r="C14" s="64" t="s">
        <v>561</v>
      </c>
      <c r="D14" s="85">
        <v>1145718209</v>
      </c>
      <c r="E14" s="86">
        <v>323720315</v>
      </c>
      <c r="F14" s="87">
        <f t="shared" si="0"/>
        <v>1469438524</v>
      </c>
      <c r="G14" s="85">
        <v>1130164168</v>
      </c>
      <c r="H14" s="86">
        <v>306558318</v>
      </c>
      <c r="I14" s="87">
        <f t="shared" si="1"/>
        <v>1436722486</v>
      </c>
      <c r="J14" s="85">
        <v>279929789</v>
      </c>
      <c r="K14" s="86">
        <v>19441057</v>
      </c>
      <c r="L14" s="88">
        <f t="shared" si="2"/>
        <v>299370846</v>
      </c>
      <c r="M14" s="105">
        <f t="shared" si="3"/>
        <v>0.20373145327990597</v>
      </c>
      <c r="N14" s="85">
        <v>253939814</v>
      </c>
      <c r="O14" s="86">
        <v>49943881</v>
      </c>
      <c r="P14" s="88">
        <f t="shared" si="4"/>
        <v>303883695</v>
      </c>
      <c r="Q14" s="105">
        <f t="shared" si="5"/>
        <v>0.20680259162716766</v>
      </c>
      <c r="R14" s="85">
        <v>285401597</v>
      </c>
      <c r="S14" s="86">
        <v>47571167</v>
      </c>
      <c r="T14" s="88">
        <f t="shared" si="6"/>
        <v>332972764</v>
      </c>
      <c r="U14" s="105">
        <f t="shared" si="7"/>
        <v>0.23175858055025944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819271200</v>
      </c>
      <c r="AA14" s="88">
        <f t="shared" si="11"/>
        <v>116956105</v>
      </c>
      <c r="AB14" s="88">
        <f t="shared" si="12"/>
        <v>936227305</v>
      </c>
      <c r="AC14" s="105">
        <f t="shared" si="13"/>
        <v>0.6516410191411176</v>
      </c>
      <c r="AD14" s="85">
        <v>767360879</v>
      </c>
      <c r="AE14" s="86">
        <v>170207164</v>
      </c>
      <c r="AF14" s="88">
        <f t="shared" si="14"/>
        <v>937568043</v>
      </c>
      <c r="AG14" s="86">
        <v>1385174722</v>
      </c>
      <c r="AH14" s="86">
        <v>1385174722</v>
      </c>
      <c r="AI14" s="126">
        <v>316363744</v>
      </c>
      <c r="AJ14" s="127">
        <f t="shared" si="15"/>
        <v>0.22839266337694544</v>
      </c>
      <c r="AK14" s="128">
        <f t="shared" si="16"/>
        <v>-0.6448548278858093</v>
      </c>
    </row>
    <row r="15" spans="1:37" ht="13.5">
      <c r="A15" s="62" t="s">
        <v>97</v>
      </c>
      <c r="B15" s="63" t="s">
        <v>562</v>
      </c>
      <c r="C15" s="64" t="s">
        <v>563</v>
      </c>
      <c r="D15" s="85">
        <v>751675443</v>
      </c>
      <c r="E15" s="86">
        <v>143857572</v>
      </c>
      <c r="F15" s="87">
        <f t="shared" si="0"/>
        <v>895533015</v>
      </c>
      <c r="G15" s="85">
        <v>763179152</v>
      </c>
      <c r="H15" s="86">
        <v>140815524</v>
      </c>
      <c r="I15" s="87">
        <f t="shared" si="1"/>
        <v>903994676</v>
      </c>
      <c r="J15" s="85">
        <v>199239453</v>
      </c>
      <c r="K15" s="86">
        <v>10754501</v>
      </c>
      <c r="L15" s="88">
        <f t="shared" si="2"/>
        <v>209993954</v>
      </c>
      <c r="M15" s="105">
        <f t="shared" si="3"/>
        <v>0.234490465993596</v>
      </c>
      <c r="N15" s="85">
        <v>173885654</v>
      </c>
      <c r="O15" s="86">
        <v>36524820</v>
      </c>
      <c r="P15" s="88">
        <f t="shared" si="4"/>
        <v>210410474</v>
      </c>
      <c r="Q15" s="105">
        <f t="shared" si="5"/>
        <v>0.23495557447426993</v>
      </c>
      <c r="R15" s="85">
        <v>177645562</v>
      </c>
      <c r="S15" s="86">
        <v>19400261</v>
      </c>
      <c r="T15" s="88">
        <f t="shared" si="6"/>
        <v>197045823</v>
      </c>
      <c r="U15" s="105">
        <f t="shared" si="7"/>
        <v>0.21797232686357104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550770669</v>
      </c>
      <c r="AA15" s="88">
        <f t="shared" si="11"/>
        <v>66679582</v>
      </c>
      <c r="AB15" s="88">
        <f t="shared" si="12"/>
        <v>617450251</v>
      </c>
      <c r="AC15" s="105">
        <f t="shared" si="13"/>
        <v>0.6830242117487869</v>
      </c>
      <c r="AD15" s="85">
        <v>496762175</v>
      </c>
      <c r="AE15" s="86">
        <v>49319502</v>
      </c>
      <c r="AF15" s="88">
        <f t="shared" si="14"/>
        <v>546081677</v>
      </c>
      <c r="AG15" s="86">
        <v>784850991</v>
      </c>
      <c r="AH15" s="86">
        <v>784850991</v>
      </c>
      <c r="AI15" s="126">
        <v>169839262</v>
      </c>
      <c r="AJ15" s="127">
        <f t="shared" si="15"/>
        <v>0.21639682429858842</v>
      </c>
      <c r="AK15" s="128">
        <f t="shared" si="16"/>
        <v>-0.6391641922825402</v>
      </c>
    </row>
    <row r="16" spans="1:37" ht="13.5">
      <c r="A16" s="62" t="s">
        <v>112</v>
      </c>
      <c r="B16" s="63" t="s">
        <v>564</v>
      </c>
      <c r="C16" s="64" t="s">
        <v>565</v>
      </c>
      <c r="D16" s="85">
        <v>376630518</v>
      </c>
      <c r="E16" s="86">
        <v>9426776</v>
      </c>
      <c r="F16" s="87">
        <f t="shared" si="0"/>
        <v>386057294</v>
      </c>
      <c r="G16" s="85">
        <v>404165231</v>
      </c>
      <c r="H16" s="86">
        <v>15867934</v>
      </c>
      <c r="I16" s="87">
        <f t="shared" si="1"/>
        <v>420033165</v>
      </c>
      <c r="J16" s="85">
        <v>93836012</v>
      </c>
      <c r="K16" s="86">
        <v>469350</v>
      </c>
      <c r="L16" s="88">
        <f t="shared" si="2"/>
        <v>94305362</v>
      </c>
      <c r="M16" s="105">
        <f t="shared" si="3"/>
        <v>0.24427815110779905</v>
      </c>
      <c r="N16" s="85">
        <v>119325003</v>
      </c>
      <c r="O16" s="86">
        <v>1187265</v>
      </c>
      <c r="P16" s="88">
        <f t="shared" si="4"/>
        <v>120512268</v>
      </c>
      <c r="Q16" s="105">
        <f t="shared" si="5"/>
        <v>0.31216161402198506</v>
      </c>
      <c r="R16" s="85">
        <v>108886748</v>
      </c>
      <c r="S16" s="86">
        <v>3201282</v>
      </c>
      <c r="T16" s="88">
        <f t="shared" si="6"/>
        <v>112088030</v>
      </c>
      <c r="U16" s="105">
        <f t="shared" si="7"/>
        <v>0.26685518987530427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322047763</v>
      </c>
      <c r="AA16" s="88">
        <f t="shared" si="11"/>
        <v>4857897</v>
      </c>
      <c r="AB16" s="88">
        <f t="shared" si="12"/>
        <v>326905660</v>
      </c>
      <c r="AC16" s="105">
        <f t="shared" si="13"/>
        <v>0.7782853527768456</v>
      </c>
      <c r="AD16" s="85">
        <v>294796603</v>
      </c>
      <c r="AE16" s="86">
        <v>2860083</v>
      </c>
      <c r="AF16" s="88">
        <f t="shared" si="14"/>
        <v>297656686</v>
      </c>
      <c r="AG16" s="86">
        <v>355975147</v>
      </c>
      <c r="AH16" s="86">
        <v>355975147</v>
      </c>
      <c r="AI16" s="126">
        <v>99654322</v>
      </c>
      <c r="AJ16" s="127">
        <f t="shared" si="15"/>
        <v>0.27994741441879367</v>
      </c>
      <c r="AK16" s="128">
        <f t="shared" si="16"/>
        <v>-0.6234318418770544</v>
      </c>
    </row>
    <row r="17" spans="1:37" ht="13.5">
      <c r="A17" s="65"/>
      <c r="B17" s="66" t="s">
        <v>566</v>
      </c>
      <c r="C17" s="67"/>
      <c r="D17" s="89">
        <f>SUM(D11:D16)</f>
        <v>3362588475</v>
      </c>
      <c r="E17" s="90">
        <f>SUM(E11:E16)</f>
        <v>536312020</v>
      </c>
      <c r="F17" s="91">
        <f t="shared" si="0"/>
        <v>3898900495</v>
      </c>
      <c r="G17" s="89">
        <f>SUM(G11:G16)</f>
        <v>3408538361</v>
      </c>
      <c r="H17" s="90">
        <f>SUM(H11:H16)</f>
        <v>641640945</v>
      </c>
      <c r="I17" s="91">
        <f t="shared" si="1"/>
        <v>4050179306</v>
      </c>
      <c r="J17" s="89">
        <f>SUM(J11:J16)</f>
        <v>887363965</v>
      </c>
      <c r="K17" s="90">
        <f>SUM(K11:K16)</f>
        <v>50475802</v>
      </c>
      <c r="L17" s="90">
        <f t="shared" si="2"/>
        <v>937839767</v>
      </c>
      <c r="M17" s="106">
        <f t="shared" si="3"/>
        <v>0.24053954908638928</v>
      </c>
      <c r="N17" s="89">
        <f>SUM(N11:N16)</f>
        <v>759453616</v>
      </c>
      <c r="O17" s="90">
        <f>SUM(O11:O16)</f>
        <v>133954911</v>
      </c>
      <c r="P17" s="90">
        <f t="shared" si="4"/>
        <v>893408527</v>
      </c>
      <c r="Q17" s="106">
        <f t="shared" si="5"/>
        <v>0.2291437106809262</v>
      </c>
      <c r="R17" s="89">
        <f>SUM(R11:R16)</f>
        <v>790418661</v>
      </c>
      <c r="S17" s="90">
        <f>SUM(S11:S16)</f>
        <v>100997627</v>
      </c>
      <c r="T17" s="90">
        <f t="shared" si="6"/>
        <v>891416288</v>
      </c>
      <c r="U17" s="106">
        <f t="shared" si="7"/>
        <v>0.22009304296218238</v>
      </c>
      <c r="V17" s="89">
        <f>SUM(V11:V16)</f>
        <v>0</v>
      </c>
      <c r="W17" s="90">
        <f>SUM(W11:W16)</f>
        <v>0</v>
      </c>
      <c r="X17" s="90">
        <f t="shared" si="8"/>
        <v>0</v>
      </c>
      <c r="Y17" s="106">
        <f t="shared" si="9"/>
        <v>0</v>
      </c>
      <c r="Z17" s="89">
        <f t="shared" si="10"/>
        <v>2437236242</v>
      </c>
      <c r="AA17" s="90">
        <f t="shared" si="11"/>
        <v>285428340</v>
      </c>
      <c r="AB17" s="90">
        <f t="shared" si="12"/>
        <v>2722664582</v>
      </c>
      <c r="AC17" s="106">
        <f t="shared" si="13"/>
        <v>0.6722330979190481</v>
      </c>
      <c r="AD17" s="89">
        <f>SUM(AD11:AD16)</f>
        <v>2257794311</v>
      </c>
      <c r="AE17" s="90">
        <f>SUM(AE11:AE16)</f>
        <v>385016733</v>
      </c>
      <c r="AF17" s="90">
        <f t="shared" si="14"/>
        <v>2642811044</v>
      </c>
      <c r="AG17" s="90">
        <f>SUM(AG11:AG16)</f>
        <v>3568064033</v>
      </c>
      <c r="AH17" s="90">
        <f>SUM(AH11:AH16)</f>
        <v>3568064033</v>
      </c>
      <c r="AI17" s="91">
        <f>SUM(AI11:AI16)</f>
        <v>933386451</v>
      </c>
      <c r="AJ17" s="129">
        <f t="shared" si="15"/>
        <v>0.2615946469478621</v>
      </c>
      <c r="AK17" s="130">
        <f t="shared" si="16"/>
        <v>-0.6627014670519895</v>
      </c>
    </row>
    <row r="18" spans="1:37" ht="13.5">
      <c r="A18" s="62" t="s">
        <v>97</v>
      </c>
      <c r="B18" s="63" t="s">
        <v>567</v>
      </c>
      <c r="C18" s="64" t="s">
        <v>568</v>
      </c>
      <c r="D18" s="85">
        <v>616616680</v>
      </c>
      <c r="E18" s="86">
        <v>71613001</v>
      </c>
      <c r="F18" s="87">
        <f t="shared" si="0"/>
        <v>688229681</v>
      </c>
      <c r="G18" s="85">
        <v>617455292</v>
      </c>
      <c r="H18" s="86">
        <v>81154560</v>
      </c>
      <c r="I18" s="87">
        <f t="shared" si="1"/>
        <v>698609852</v>
      </c>
      <c r="J18" s="85">
        <v>178865769</v>
      </c>
      <c r="K18" s="86">
        <v>5604051</v>
      </c>
      <c r="L18" s="88">
        <f t="shared" si="2"/>
        <v>184469820</v>
      </c>
      <c r="M18" s="105">
        <f t="shared" si="3"/>
        <v>0.26803525784003496</v>
      </c>
      <c r="N18" s="85">
        <v>135252682</v>
      </c>
      <c r="O18" s="86">
        <v>12985059</v>
      </c>
      <c r="P18" s="88">
        <f t="shared" si="4"/>
        <v>148237741</v>
      </c>
      <c r="Q18" s="105">
        <f t="shared" si="5"/>
        <v>0.2153899273635076</v>
      </c>
      <c r="R18" s="85">
        <v>136596559</v>
      </c>
      <c r="S18" s="86">
        <v>6131544</v>
      </c>
      <c r="T18" s="88">
        <f t="shared" si="6"/>
        <v>142728103</v>
      </c>
      <c r="U18" s="105">
        <f t="shared" si="7"/>
        <v>0.2043030206221598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450715010</v>
      </c>
      <c r="AA18" s="88">
        <f t="shared" si="11"/>
        <v>24720654</v>
      </c>
      <c r="AB18" s="88">
        <f t="shared" si="12"/>
        <v>475435664</v>
      </c>
      <c r="AC18" s="105">
        <f t="shared" si="13"/>
        <v>0.6805453181613591</v>
      </c>
      <c r="AD18" s="85">
        <v>397881060</v>
      </c>
      <c r="AE18" s="86">
        <v>57179956</v>
      </c>
      <c r="AF18" s="88">
        <f t="shared" si="14"/>
        <v>455061016</v>
      </c>
      <c r="AG18" s="86">
        <v>663861131</v>
      </c>
      <c r="AH18" s="86">
        <v>663861131</v>
      </c>
      <c r="AI18" s="126">
        <v>149058126</v>
      </c>
      <c r="AJ18" s="127">
        <f t="shared" si="15"/>
        <v>0.2245320881725187</v>
      </c>
      <c r="AK18" s="128">
        <f t="shared" si="16"/>
        <v>-0.6863539218222112</v>
      </c>
    </row>
    <row r="19" spans="1:37" ht="13.5">
      <c r="A19" s="62" t="s">
        <v>97</v>
      </c>
      <c r="B19" s="63" t="s">
        <v>89</v>
      </c>
      <c r="C19" s="64" t="s">
        <v>90</v>
      </c>
      <c r="D19" s="85">
        <v>2331776768</v>
      </c>
      <c r="E19" s="86">
        <v>378029950</v>
      </c>
      <c r="F19" s="87">
        <f t="shared" si="0"/>
        <v>2709806718</v>
      </c>
      <c r="G19" s="85">
        <v>2313315801</v>
      </c>
      <c r="H19" s="86">
        <v>293413739</v>
      </c>
      <c r="I19" s="87">
        <f t="shared" si="1"/>
        <v>2606729540</v>
      </c>
      <c r="J19" s="85">
        <v>584609283</v>
      </c>
      <c r="K19" s="86">
        <v>26943431</v>
      </c>
      <c r="L19" s="88">
        <f t="shared" si="2"/>
        <v>611552714</v>
      </c>
      <c r="M19" s="105">
        <f t="shared" si="3"/>
        <v>0.2256813041084209</v>
      </c>
      <c r="N19" s="85">
        <v>511977428</v>
      </c>
      <c r="O19" s="86">
        <v>66565708</v>
      </c>
      <c r="P19" s="88">
        <f t="shared" si="4"/>
        <v>578543136</v>
      </c>
      <c r="Q19" s="105">
        <f t="shared" si="5"/>
        <v>0.21349977921192828</v>
      </c>
      <c r="R19" s="85">
        <v>562609225</v>
      </c>
      <c r="S19" s="86">
        <v>63895547</v>
      </c>
      <c r="T19" s="88">
        <f t="shared" si="6"/>
        <v>626504772</v>
      </c>
      <c r="U19" s="105">
        <f t="shared" si="7"/>
        <v>0.240341302151354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1659195936</v>
      </c>
      <c r="AA19" s="88">
        <f t="shared" si="11"/>
        <v>157404686</v>
      </c>
      <c r="AB19" s="88">
        <f t="shared" si="12"/>
        <v>1816600622</v>
      </c>
      <c r="AC19" s="105">
        <f t="shared" si="13"/>
        <v>0.6968888003624649</v>
      </c>
      <c r="AD19" s="85">
        <v>1645417477</v>
      </c>
      <c r="AE19" s="86">
        <v>331400505</v>
      </c>
      <c r="AF19" s="88">
        <f t="shared" si="14"/>
        <v>1976817982</v>
      </c>
      <c r="AG19" s="86">
        <v>2704116414</v>
      </c>
      <c r="AH19" s="86">
        <v>2704116414</v>
      </c>
      <c r="AI19" s="126">
        <v>464470401</v>
      </c>
      <c r="AJ19" s="127">
        <f t="shared" si="15"/>
        <v>0.17176420312206278</v>
      </c>
      <c r="AK19" s="128">
        <f t="shared" si="16"/>
        <v>-0.6830741233109645</v>
      </c>
    </row>
    <row r="20" spans="1:37" ht="13.5">
      <c r="A20" s="62" t="s">
        <v>97</v>
      </c>
      <c r="B20" s="63" t="s">
        <v>91</v>
      </c>
      <c r="C20" s="64" t="s">
        <v>92</v>
      </c>
      <c r="D20" s="85">
        <v>1778647259</v>
      </c>
      <c r="E20" s="86">
        <v>558276528</v>
      </c>
      <c r="F20" s="87">
        <f t="shared" si="0"/>
        <v>2336923787</v>
      </c>
      <c r="G20" s="85">
        <v>1809439633</v>
      </c>
      <c r="H20" s="86">
        <v>612498440</v>
      </c>
      <c r="I20" s="87">
        <f t="shared" si="1"/>
        <v>2421938073</v>
      </c>
      <c r="J20" s="85">
        <v>481268843</v>
      </c>
      <c r="K20" s="86">
        <v>94074431</v>
      </c>
      <c r="L20" s="88">
        <f t="shared" si="2"/>
        <v>575343274</v>
      </c>
      <c r="M20" s="105">
        <f t="shared" si="3"/>
        <v>0.24619684955091778</v>
      </c>
      <c r="N20" s="85">
        <v>363550167</v>
      </c>
      <c r="O20" s="86">
        <v>108904171</v>
      </c>
      <c r="P20" s="88">
        <f t="shared" si="4"/>
        <v>472454338</v>
      </c>
      <c r="Q20" s="105">
        <f t="shared" si="5"/>
        <v>0.20216933929476066</v>
      </c>
      <c r="R20" s="85">
        <v>368382734</v>
      </c>
      <c r="S20" s="86">
        <v>70659176</v>
      </c>
      <c r="T20" s="88">
        <f t="shared" si="6"/>
        <v>439041910</v>
      </c>
      <c r="U20" s="105">
        <f t="shared" si="7"/>
        <v>0.1812770998955265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1213201744</v>
      </c>
      <c r="AA20" s="88">
        <f t="shared" si="11"/>
        <v>273637778</v>
      </c>
      <c r="AB20" s="88">
        <f t="shared" si="12"/>
        <v>1486839522</v>
      </c>
      <c r="AC20" s="105">
        <f t="shared" si="13"/>
        <v>0.613904846938669</v>
      </c>
      <c r="AD20" s="85">
        <v>1125926514</v>
      </c>
      <c r="AE20" s="86">
        <v>223179275</v>
      </c>
      <c r="AF20" s="88">
        <f t="shared" si="14"/>
        <v>1349105789</v>
      </c>
      <c r="AG20" s="86">
        <v>2104476688</v>
      </c>
      <c r="AH20" s="86">
        <v>2104476688</v>
      </c>
      <c r="AI20" s="126">
        <v>401561770</v>
      </c>
      <c r="AJ20" s="127">
        <f t="shared" si="15"/>
        <v>0.1908131234191177</v>
      </c>
      <c r="AK20" s="128">
        <f t="shared" si="16"/>
        <v>-0.6745682113443218</v>
      </c>
    </row>
    <row r="21" spans="1:37" ht="13.5">
      <c r="A21" s="62" t="s">
        <v>97</v>
      </c>
      <c r="B21" s="63" t="s">
        <v>569</v>
      </c>
      <c r="C21" s="64" t="s">
        <v>570</v>
      </c>
      <c r="D21" s="85">
        <v>1175810360</v>
      </c>
      <c r="E21" s="86">
        <v>191722515</v>
      </c>
      <c r="F21" s="87">
        <f t="shared" si="0"/>
        <v>1367532875</v>
      </c>
      <c r="G21" s="85">
        <v>1185111960</v>
      </c>
      <c r="H21" s="86">
        <v>198156185</v>
      </c>
      <c r="I21" s="87">
        <f t="shared" si="1"/>
        <v>1383268145</v>
      </c>
      <c r="J21" s="85">
        <v>290817192</v>
      </c>
      <c r="K21" s="86">
        <v>11811101</v>
      </c>
      <c r="L21" s="88">
        <f t="shared" si="2"/>
        <v>302628293</v>
      </c>
      <c r="M21" s="105">
        <f t="shared" si="3"/>
        <v>0.22129507709275362</v>
      </c>
      <c r="N21" s="85">
        <v>266000439</v>
      </c>
      <c r="O21" s="86">
        <v>21565198</v>
      </c>
      <c r="P21" s="88">
        <f t="shared" si="4"/>
        <v>287565637</v>
      </c>
      <c r="Q21" s="105">
        <f t="shared" si="5"/>
        <v>0.21028060257783565</v>
      </c>
      <c r="R21" s="85">
        <v>295882383</v>
      </c>
      <c r="S21" s="86">
        <v>92275557</v>
      </c>
      <c r="T21" s="88">
        <f t="shared" si="6"/>
        <v>388157940</v>
      </c>
      <c r="U21" s="105">
        <f t="shared" si="7"/>
        <v>0.2806093246656815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852700014</v>
      </c>
      <c r="AA21" s="88">
        <f t="shared" si="11"/>
        <v>125651856</v>
      </c>
      <c r="AB21" s="88">
        <f t="shared" si="12"/>
        <v>978351870</v>
      </c>
      <c r="AC21" s="105">
        <f t="shared" si="13"/>
        <v>0.707275645388335</v>
      </c>
      <c r="AD21" s="85">
        <v>747473227</v>
      </c>
      <c r="AE21" s="86">
        <v>182784707</v>
      </c>
      <c r="AF21" s="88">
        <f t="shared" si="14"/>
        <v>930257934</v>
      </c>
      <c r="AG21" s="86">
        <v>1219696224</v>
      </c>
      <c r="AH21" s="86">
        <v>1219696224</v>
      </c>
      <c r="AI21" s="126">
        <v>389030228</v>
      </c>
      <c r="AJ21" s="127">
        <f t="shared" si="15"/>
        <v>0.31895665522696576</v>
      </c>
      <c r="AK21" s="128">
        <f t="shared" si="16"/>
        <v>-0.5827415969128407</v>
      </c>
    </row>
    <row r="22" spans="1:37" ht="13.5">
      <c r="A22" s="62" t="s">
        <v>97</v>
      </c>
      <c r="B22" s="63" t="s">
        <v>571</v>
      </c>
      <c r="C22" s="64" t="s">
        <v>572</v>
      </c>
      <c r="D22" s="85">
        <v>737541410</v>
      </c>
      <c r="E22" s="86">
        <v>95433600</v>
      </c>
      <c r="F22" s="87">
        <f t="shared" si="0"/>
        <v>832975010</v>
      </c>
      <c r="G22" s="85">
        <v>705315583</v>
      </c>
      <c r="H22" s="86">
        <v>83656629</v>
      </c>
      <c r="I22" s="87">
        <f t="shared" si="1"/>
        <v>788972212</v>
      </c>
      <c r="J22" s="85">
        <v>212636567</v>
      </c>
      <c r="K22" s="86">
        <v>5300666</v>
      </c>
      <c r="L22" s="88">
        <f t="shared" si="2"/>
        <v>217937233</v>
      </c>
      <c r="M22" s="105">
        <f t="shared" si="3"/>
        <v>0.2616371804479464</v>
      </c>
      <c r="N22" s="85">
        <v>159917935</v>
      </c>
      <c r="O22" s="86">
        <v>12539821</v>
      </c>
      <c r="P22" s="88">
        <f t="shared" si="4"/>
        <v>172457756</v>
      </c>
      <c r="Q22" s="105">
        <f t="shared" si="5"/>
        <v>0.20703833119795514</v>
      </c>
      <c r="R22" s="85">
        <v>184616839</v>
      </c>
      <c r="S22" s="86">
        <v>16441167</v>
      </c>
      <c r="T22" s="88">
        <f t="shared" si="6"/>
        <v>201058006</v>
      </c>
      <c r="U22" s="105">
        <f t="shared" si="7"/>
        <v>0.2548353452022465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557171341</v>
      </c>
      <c r="AA22" s="88">
        <f t="shared" si="11"/>
        <v>34281654</v>
      </c>
      <c r="AB22" s="88">
        <f t="shared" si="12"/>
        <v>591452995</v>
      </c>
      <c r="AC22" s="105">
        <f t="shared" si="13"/>
        <v>0.7496499699282184</v>
      </c>
      <c r="AD22" s="85">
        <v>497544752</v>
      </c>
      <c r="AE22" s="86">
        <v>68190788</v>
      </c>
      <c r="AF22" s="88">
        <f t="shared" si="14"/>
        <v>565735540</v>
      </c>
      <c r="AG22" s="86">
        <v>746089680</v>
      </c>
      <c r="AH22" s="86">
        <v>746089680</v>
      </c>
      <c r="AI22" s="126">
        <v>157138643</v>
      </c>
      <c r="AJ22" s="127">
        <f t="shared" si="15"/>
        <v>0.21061629347292407</v>
      </c>
      <c r="AK22" s="128">
        <f t="shared" si="16"/>
        <v>-0.6446077861751447</v>
      </c>
    </row>
    <row r="23" spans="1:37" ht="13.5">
      <c r="A23" s="62" t="s">
        <v>112</v>
      </c>
      <c r="B23" s="63" t="s">
        <v>573</v>
      </c>
      <c r="C23" s="64" t="s">
        <v>574</v>
      </c>
      <c r="D23" s="85">
        <v>440805045</v>
      </c>
      <c r="E23" s="86">
        <v>42650195</v>
      </c>
      <c r="F23" s="87">
        <f t="shared" si="0"/>
        <v>483455240</v>
      </c>
      <c r="G23" s="85">
        <v>442098493</v>
      </c>
      <c r="H23" s="86">
        <v>10948828</v>
      </c>
      <c r="I23" s="87">
        <f t="shared" si="1"/>
        <v>453047321</v>
      </c>
      <c r="J23" s="85">
        <v>126321575</v>
      </c>
      <c r="K23" s="86">
        <v>32007</v>
      </c>
      <c r="L23" s="88">
        <f t="shared" si="2"/>
        <v>126353582</v>
      </c>
      <c r="M23" s="105">
        <f t="shared" si="3"/>
        <v>0.26135528492772153</v>
      </c>
      <c r="N23" s="85">
        <v>104503105</v>
      </c>
      <c r="O23" s="86">
        <v>5577659</v>
      </c>
      <c r="P23" s="88">
        <f t="shared" si="4"/>
        <v>110080764</v>
      </c>
      <c r="Q23" s="105">
        <f t="shared" si="5"/>
        <v>0.22769587521690737</v>
      </c>
      <c r="R23" s="85">
        <v>123961952</v>
      </c>
      <c r="S23" s="86">
        <v>871775</v>
      </c>
      <c r="T23" s="88">
        <f t="shared" si="6"/>
        <v>124833727</v>
      </c>
      <c r="U23" s="105">
        <f t="shared" si="7"/>
        <v>0.2755423577485408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354786632</v>
      </c>
      <c r="AA23" s="88">
        <f t="shared" si="11"/>
        <v>6481441</v>
      </c>
      <c r="AB23" s="88">
        <f t="shared" si="12"/>
        <v>361268073</v>
      </c>
      <c r="AC23" s="105">
        <f t="shared" si="13"/>
        <v>0.7974179655285943</v>
      </c>
      <c r="AD23" s="85">
        <v>338150887</v>
      </c>
      <c r="AE23" s="86">
        <v>10231042</v>
      </c>
      <c r="AF23" s="88">
        <f t="shared" si="14"/>
        <v>348381929</v>
      </c>
      <c r="AG23" s="86">
        <v>438906170</v>
      </c>
      <c r="AH23" s="86">
        <v>438906170</v>
      </c>
      <c r="AI23" s="126">
        <v>121241158</v>
      </c>
      <c r="AJ23" s="127">
        <f t="shared" si="15"/>
        <v>0.27623479979787025</v>
      </c>
      <c r="AK23" s="128">
        <f t="shared" si="16"/>
        <v>-0.6416756536186468</v>
      </c>
    </row>
    <row r="24" spans="1:37" ht="13.5">
      <c r="A24" s="65"/>
      <c r="B24" s="66" t="s">
        <v>575</v>
      </c>
      <c r="C24" s="67"/>
      <c r="D24" s="89">
        <f>SUM(D18:D23)</f>
        <v>7081197522</v>
      </c>
      <c r="E24" s="90">
        <f>SUM(E18:E23)</f>
        <v>1337725789</v>
      </c>
      <c r="F24" s="91">
        <f t="shared" si="0"/>
        <v>8418923311</v>
      </c>
      <c r="G24" s="89">
        <f>SUM(G18:G23)</f>
        <v>7072736762</v>
      </c>
      <c r="H24" s="90">
        <f>SUM(H18:H23)</f>
        <v>1279828381</v>
      </c>
      <c r="I24" s="91">
        <f t="shared" si="1"/>
        <v>8352565143</v>
      </c>
      <c r="J24" s="89">
        <f>SUM(J18:J23)</f>
        <v>1874519229</v>
      </c>
      <c r="K24" s="90">
        <f>SUM(K18:K23)</f>
        <v>143765687</v>
      </c>
      <c r="L24" s="90">
        <f t="shared" si="2"/>
        <v>2018284916</v>
      </c>
      <c r="M24" s="106">
        <f t="shared" si="3"/>
        <v>0.2397319516336428</v>
      </c>
      <c r="N24" s="89">
        <f>SUM(N18:N23)</f>
        <v>1541201756</v>
      </c>
      <c r="O24" s="90">
        <f>SUM(O18:O23)</f>
        <v>228137616</v>
      </c>
      <c r="P24" s="90">
        <f t="shared" si="4"/>
        <v>1769339372</v>
      </c>
      <c r="Q24" s="106">
        <f t="shared" si="5"/>
        <v>0.21016219136813089</v>
      </c>
      <c r="R24" s="89">
        <f>SUM(R18:R23)</f>
        <v>1672049692</v>
      </c>
      <c r="S24" s="90">
        <f>SUM(S18:S23)</f>
        <v>250274766</v>
      </c>
      <c r="T24" s="90">
        <f t="shared" si="6"/>
        <v>1922324458</v>
      </c>
      <c r="U24" s="106">
        <f t="shared" si="7"/>
        <v>0.23014779592722298</v>
      </c>
      <c r="V24" s="89">
        <f>SUM(V18:V23)</f>
        <v>0</v>
      </c>
      <c r="W24" s="90">
        <f>SUM(W18:W23)</f>
        <v>0</v>
      </c>
      <c r="X24" s="90">
        <f t="shared" si="8"/>
        <v>0</v>
      </c>
      <c r="Y24" s="106">
        <f t="shared" si="9"/>
        <v>0</v>
      </c>
      <c r="Z24" s="89">
        <f t="shared" si="10"/>
        <v>5087770677</v>
      </c>
      <c r="AA24" s="90">
        <f t="shared" si="11"/>
        <v>622178069</v>
      </c>
      <c r="AB24" s="90">
        <f t="shared" si="12"/>
        <v>5709948746</v>
      </c>
      <c r="AC24" s="106">
        <f t="shared" si="13"/>
        <v>0.6836161883496729</v>
      </c>
      <c r="AD24" s="89">
        <f>SUM(AD18:AD23)</f>
        <v>4752393917</v>
      </c>
      <c r="AE24" s="90">
        <f>SUM(AE18:AE23)</f>
        <v>872966273</v>
      </c>
      <c r="AF24" s="90">
        <f t="shared" si="14"/>
        <v>5625360190</v>
      </c>
      <c r="AG24" s="90">
        <f>SUM(AG18:AG23)</f>
        <v>7877146307</v>
      </c>
      <c r="AH24" s="90">
        <f>SUM(AH18:AH23)</f>
        <v>7877146307</v>
      </c>
      <c r="AI24" s="91">
        <f>SUM(AI18:AI23)</f>
        <v>1682500326</v>
      </c>
      <c r="AJ24" s="129">
        <f t="shared" si="15"/>
        <v>0.21359262103648521</v>
      </c>
      <c r="AK24" s="130">
        <f t="shared" si="16"/>
        <v>-0.6582753116116463</v>
      </c>
    </row>
    <row r="25" spans="1:37" ht="13.5">
      <c r="A25" s="62" t="s">
        <v>97</v>
      </c>
      <c r="B25" s="63" t="s">
        <v>576</v>
      </c>
      <c r="C25" s="64" t="s">
        <v>577</v>
      </c>
      <c r="D25" s="85">
        <v>551060817</v>
      </c>
      <c r="E25" s="86">
        <v>136293515</v>
      </c>
      <c r="F25" s="87">
        <f t="shared" si="0"/>
        <v>687354332</v>
      </c>
      <c r="G25" s="85">
        <v>587670446</v>
      </c>
      <c r="H25" s="86">
        <v>125815691</v>
      </c>
      <c r="I25" s="87">
        <f t="shared" si="1"/>
        <v>713486137</v>
      </c>
      <c r="J25" s="85">
        <v>128649698</v>
      </c>
      <c r="K25" s="86">
        <v>7588865</v>
      </c>
      <c r="L25" s="88">
        <f t="shared" si="2"/>
        <v>136238563</v>
      </c>
      <c r="M25" s="105">
        <f t="shared" si="3"/>
        <v>0.198207178826655</v>
      </c>
      <c r="N25" s="85">
        <v>94936638</v>
      </c>
      <c r="O25" s="86">
        <v>17434765</v>
      </c>
      <c r="P25" s="88">
        <f t="shared" si="4"/>
        <v>112371403</v>
      </c>
      <c r="Q25" s="105">
        <f t="shared" si="5"/>
        <v>0.16348395255330986</v>
      </c>
      <c r="R25" s="85">
        <v>98734393</v>
      </c>
      <c r="S25" s="86">
        <v>9927105</v>
      </c>
      <c r="T25" s="88">
        <f t="shared" si="6"/>
        <v>108661498</v>
      </c>
      <c r="U25" s="105">
        <f t="shared" si="7"/>
        <v>0.1522965792396328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322320729</v>
      </c>
      <c r="AA25" s="88">
        <f t="shared" si="11"/>
        <v>34950735</v>
      </c>
      <c r="AB25" s="88">
        <f t="shared" si="12"/>
        <v>357271464</v>
      </c>
      <c r="AC25" s="105">
        <f t="shared" si="13"/>
        <v>0.5007405827143633</v>
      </c>
      <c r="AD25" s="85">
        <v>302748723</v>
      </c>
      <c r="AE25" s="86">
        <v>19398391</v>
      </c>
      <c r="AF25" s="88">
        <f t="shared" si="14"/>
        <v>322147114</v>
      </c>
      <c r="AG25" s="86">
        <v>592553364</v>
      </c>
      <c r="AH25" s="86">
        <v>592553364</v>
      </c>
      <c r="AI25" s="126">
        <v>88081511</v>
      </c>
      <c r="AJ25" s="127">
        <f t="shared" si="15"/>
        <v>0.1486473900095857</v>
      </c>
      <c r="AK25" s="128">
        <f t="shared" si="16"/>
        <v>-0.6626960376866825</v>
      </c>
    </row>
    <row r="26" spans="1:37" ht="13.5">
      <c r="A26" s="62" t="s">
        <v>97</v>
      </c>
      <c r="B26" s="63" t="s">
        <v>578</v>
      </c>
      <c r="C26" s="64" t="s">
        <v>579</v>
      </c>
      <c r="D26" s="85">
        <v>1172360520</v>
      </c>
      <c r="E26" s="86">
        <v>523353840</v>
      </c>
      <c r="F26" s="87">
        <f t="shared" si="0"/>
        <v>1695714360</v>
      </c>
      <c r="G26" s="85">
        <v>1273359769</v>
      </c>
      <c r="H26" s="86">
        <v>551465226</v>
      </c>
      <c r="I26" s="87">
        <f t="shared" si="1"/>
        <v>1824824995</v>
      </c>
      <c r="J26" s="85">
        <v>313078309</v>
      </c>
      <c r="K26" s="86">
        <v>36263604</v>
      </c>
      <c r="L26" s="88">
        <f t="shared" si="2"/>
        <v>349341913</v>
      </c>
      <c r="M26" s="105">
        <f t="shared" si="3"/>
        <v>0.20601459847282297</v>
      </c>
      <c r="N26" s="85">
        <v>322359536</v>
      </c>
      <c r="O26" s="86">
        <v>74406415</v>
      </c>
      <c r="P26" s="88">
        <f t="shared" si="4"/>
        <v>396765951</v>
      </c>
      <c r="Q26" s="105">
        <f t="shared" si="5"/>
        <v>0.23398159522574308</v>
      </c>
      <c r="R26" s="85">
        <v>368643158</v>
      </c>
      <c r="S26" s="86">
        <v>35148137</v>
      </c>
      <c r="T26" s="88">
        <f t="shared" si="6"/>
        <v>403791295</v>
      </c>
      <c r="U26" s="105">
        <f t="shared" si="7"/>
        <v>0.2212767230317338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1004081003</v>
      </c>
      <c r="AA26" s="88">
        <f t="shared" si="11"/>
        <v>145818156</v>
      </c>
      <c r="AB26" s="88">
        <f t="shared" si="12"/>
        <v>1149899159</v>
      </c>
      <c r="AC26" s="105">
        <f t="shared" si="13"/>
        <v>0.6301421572757446</v>
      </c>
      <c r="AD26" s="85">
        <v>782425913</v>
      </c>
      <c r="AE26" s="86">
        <v>55893304</v>
      </c>
      <c r="AF26" s="88">
        <f t="shared" si="14"/>
        <v>838319217</v>
      </c>
      <c r="AG26" s="86">
        <v>1271989714</v>
      </c>
      <c r="AH26" s="86">
        <v>1271989714</v>
      </c>
      <c r="AI26" s="126">
        <v>312540203</v>
      </c>
      <c r="AJ26" s="127">
        <f t="shared" si="15"/>
        <v>0.24570969368703557</v>
      </c>
      <c r="AK26" s="128">
        <f t="shared" si="16"/>
        <v>-0.5183322929838075</v>
      </c>
    </row>
    <row r="27" spans="1:37" ht="13.5">
      <c r="A27" s="62" t="s">
        <v>97</v>
      </c>
      <c r="B27" s="63" t="s">
        <v>580</v>
      </c>
      <c r="C27" s="64" t="s">
        <v>581</v>
      </c>
      <c r="D27" s="85">
        <v>334504713</v>
      </c>
      <c r="E27" s="86">
        <v>30770039</v>
      </c>
      <c r="F27" s="87">
        <f t="shared" si="0"/>
        <v>365274752</v>
      </c>
      <c r="G27" s="85">
        <v>392026657</v>
      </c>
      <c r="H27" s="86">
        <v>31021919</v>
      </c>
      <c r="I27" s="87">
        <f t="shared" si="1"/>
        <v>423048576</v>
      </c>
      <c r="J27" s="85">
        <v>105039337</v>
      </c>
      <c r="K27" s="86">
        <v>2266272</v>
      </c>
      <c r="L27" s="88">
        <f t="shared" si="2"/>
        <v>107305609</v>
      </c>
      <c r="M27" s="105">
        <f t="shared" si="3"/>
        <v>0.2937668382839666</v>
      </c>
      <c r="N27" s="85">
        <v>77362170</v>
      </c>
      <c r="O27" s="86">
        <v>5674011</v>
      </c>
      <c r="P27" s="88">
        <f t="shared" si="4"/>
        <v>83036181</v>
      </c>
      <c r="Q27" s="105">
        <f t="shared" si="5"/>
        <v>0.22732526829557603</v>
      </c>
      <c r="R27" s="85">
        <v>77379832</v>
      </c>
      <c r="S27" s="86">
        <v>11311038</v>
      </c>
      <c r="T27" s="88">
        <f t="shared" si="6"/>
        <v>88690870</v>
      </c>
      <c r="U27" s="105">
        <f t="shared" si="7"/>
        <v>0.20964701226177865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259781339</v>
      </c>
      <c r="AA27" s="88">
        <f t="shared" si="11"/>
        <v>19251321</v>
      </c>
      <c r="AB27" s="88">
        <f t="shared" si="12"/>
        <v>279032660</v>
      </c>
      <c r="AC27" s="105">
        <f t="shared" si="13"/>
        <v>0.6595759348448912</v>
      </c>
      <c r="AD27" s="85">
        <v>269364984</v>
      </c>
      <c r="AE27" s="86">
        <v>16767091</v>
      </c>
      <c r="AF27" s="88">
        <f t="shared" si="14"/>
        <v>286132075</v>
      </c>
      <c r="AG27" s="86">
        <v>373125800</v>
      </c>
      <c r="AH27" s="86">
        <v>373125800</v>
      </c>
      <c r="AI27" s="126">
        <v>103047736</v>
      </c>
      <c r="AJ27" s="127">
        <f t="shared" si="15"/>
        <v>0.2761742447185373</v>
      </c>
      <c r="AK27" s="128">
        <f t="shared" si="16"/>
        <v>-0.6900352048962004</v>
      </c>
    </row>
    <row r="28" spans="1:37" ht="13.5">
      <c r="A28" s="62" t="s">
        <v>97</v>
      </c>
      <c r="B28" s="63" t="s">
        <v>582</v>
      </c>
      <c r="C28" s="64" t="s">
        <v>583</v>
      </c>
      <c r="D28" s="85">
        <v>281845422</v>
      </c>
      <c r="E28" s="86">
        <v>20558844</v>
      </c>
      <c r="F28" s="87">
        <f t="shared" si="0"/>
        <v>302404266</v>
      </c>
      <c r="G28" s="85">
        <v>291302137</v>
      </c>
      <c r="H28" s="86">
        <v>26274013</v>
      </c>
      <c r="I28" s="87">
        <f t="shared" si="1"/>
        <v>317576150</v>
      </c>
      <c r="J28" s="85">
        <v>71973140</v>
      </c>
      <c r="K28" s="86">
        <v>490018</v>
      </c>
      <c r="L28" s="88">
        <f t="shared" si="2"/>
        <v>72463158</v>
      </c>
      <c r="M28" s="105">
        <f t="shared" si="3"/>
        <v>0.23962346483564487</v>
      </c>
      <c r="N28" s="85">
        <v>66503529</v>
      </c>
      <c r="O28" s="86">
        <v>4664165</v>
      </c>
      <c r="P28" s="88">
        <f t="shared" si="4"/>
        <v>71167694</v>
      </c>
      <c r="Q28" s="105">
        <f t="shared" si="5"/>
        <v>0.23533958347002948</v>
      </c>
      <c r="R28" s="85">
        <v>64862064</v>
      </c>
      <c r="S28" s="86">
        <v>3354036</v>
      </c>
      <c r="T28" s="88">
        <f t="shared" si="6"/>
        <v>68216100</v>
      </c>
      <c r="U28" s="105">
        <f t="shared" si="7"/>
        <v>0.2148023395333686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203338733</v>
      </c>
      <c r="AA28" s="88">
        <f t="shared" si="11"/>
        <v>8508219</v>
      </c>
      <c r="AB28" s="88">
        <f t="shared" si="12"/>
        <v>211846952</v>
      </c>
      <c r="AC28" s="105">
        <f t="shared" si="13"/>
        <v>0.6670745016588935</v>
      </c>
      <c r="AD28" s="85">
        <v>170193779</v>
      </c>
      <c r="AE28" s="86">
        <v>8895399</v>
      </c>
      <c r="AF28" s="88">
        <f t="shared" si="14"/>
        <v>179089178</v>
      </c>
      <c r="AG28" s="86">
        <v>260903696</v>
      </c>
      <c r="AH28" s="86">
        <v>260903696</v>
      </c>
      <c r="AI28" s="126">
        <v>49437169</v>
      </c>
      <c r="AJ28" s="127">
        <f t="shared" si="15"/>
        <v>0.18948435671068453</v>
      </c>
      <c r="AK28" s="128">
        <f t="shared" si="16"/>
        <v>-0.6190942369504873</v>
      </c>
    </row>
    <row r="29" spans="1:37" ht="13.5">
      <c r="A29" s="62" t="s">
        <v>112</v>
      </c>
      <c r="B29" s="63" t="s">
        <v>584</v>
      </c>
      <c r="C29" s="64" t="s">
        <v>585</v>
      </c>
      <c r="D29" s="85">
        <v>218885635</v>
      </c>
      <c r="E29" s="86">
        <v>11353111</v>
      </c>
      <c r="F29" s="87">
        <f t="shared" si="0"/>
        <v>230238746</v>
      </c>
      <c r="G29" s="85">
        <v>230565095</v>
      </c>
      <c r="H29" s="86">
        <v>3935000</v>
      </c>
      <c r="I29" s="87">
        <f t="shared" si="1"/>
        <v>234500095</v>
      </c>
      <c r="J29" s="85">
        <v>68069843</v>
      </c>
      <c r="K29" s="86">
        <v>751667</v>
      </c>
      <c r="L29" s="88">
        <f t="shared" si="2"/>
        <v>68821510</v>
      </c>
      <c r="M29" s="105">
        <f t="shared" si="3"/>
        <v>0.2989136763279626</v>
      </c>
      <c r="N29" s="85">
        <v>25320611</v>
      </c>
      <c r="O29" s="86">
        <v>818830</v>
      </c>
      <c r="P29" s="88">
        <f t="shared" si="4"/>
        <v>26139441</v>
      </c>
      <c r="Q29" s="105">
        <f t="shared" si="5"/>
        <v>0.11353189441016152</v>
      </c>
      <c r="R29" s="85">
        <v>53837237</v>
      </c>
      <c r="S29" s="86">
        <v>-65839</v>
      </c>
      <c r="T29" s="88">
        <f t="shared" si="6"/>
        <v>53771398</v>
      </c>
      <c r="U29" s="105">
        <f t="shared" si="7"/>
        <v>0.22930224399269433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147227691</v>
      </c>
      <c r="AA29" s="88">
        <f t="shared" si="11"/>
        <v>1504658</v>
      </c>
      <c r="AB29" s="88">
        <f t="shared" si="12"/>
        <v>148732349</v>
      </c>
      <c r="AC29" s="105">
        <f t="shared" si="13"/>
        <v>0.634252830473267</v>
      </c>
      <c r="AD29" s="85">
        <v>157121243</v>
      </c>
      <c r="AE29" s="86">
        <v>14282128</v>
      </c>
      <c r="AF29" s="88">
        <f t="shared" si="14"/>
        <v>171403371</v>
      </c>
      <c r="AG29" s="86">
        <v>229787374</v>
      </c>
      <c r="AH29" s="86">
        <v>229787374</v>
      </c>
      <c r="AI29" s="126">
        <v>57468927</v>
      </c>
      <c r="AJ29" s="127">
        <f t="shared" si="15"/>
        <v>0.25009610406183586</v>
      </c>
      <c r="AK29" s="128">
        <f t="shared" si="16"/>
        <v>-0.6862873951294692</v>
      </c>
    </row>
    <row r="30" spans="1:37" ht="13.5">
      <c r="A30" s="65"/>
      <c r="B30" s="66" t="s">
        <v>586</v>
      </c>
      <c r="C30" s="67"/>
      <c r="D30" s="89">
        <f>SUM(D25:D29)</f>
        <v>2558657107</v>
      </c>
      <c r="E30" s="90">
        <f>SUM(E25:E29)</f>
        <v>722329349</v>
      </c>
      <c r="F30" s="91">
        <f t="shared" si="0"/>
        <v>3280986456</v>
      </c>
      <c r="G30" s="89">
        <f>SUM(G25:G29)</f>
        <v>2774924104</v>
      </c>
      <c r="H30" s="90">
        <f>SUM(H25:H29)</f>
        <v>738511849</v>
      </c>
      <c r="I30" s="91">
        <f t="shared" si="1"/>
        <v>3513435953</v>
      </c>
      <c r="J30" s="89">
        <f>SUM(J25:J29)</f>
        <v>686810327</v>
      </c>
      <c r="K30" s="90">
        <f>SUM(K25:K29)</f>
        <v>47360426</v>
      </c>
      <c r="L30" s="90">
        <f t="shared" si="2"/>
        <v>734170753</v>
      </c>
      <c r="M30" s="106">
        <f t="shared" si="3"/>
        <v>0.22376524952043264</v>
      </c>
      <c r="N30" s="89">
        <f>SUM(N25:N29)</f>
        <v>586482484</v>
      </c>
      <c r="O30" s="90">
        <f>SUM(O25:O29)</f>
        <v>102998186</v>
      </c>
      <c r="P30" s="90">
        <f t="shared" si="4"/>
        <v>689480670</v>
      </c>
      <c r="Q30" s="106">
        <f t="shared" si="5"/>
        <v>0.21014432069328848</v>
      </c>
      <c r="R30" s="89">
        <f>SUM(R25:R29)</f>
        <v>663456684</v>
      </c>
      <c r="S30" s="90">
        <f>SUM(S25:S29)</f>
        <v>59674477</v>
      </c>
      <c r="T30" s="90">
        <f t="shared" si="6"/>
        <v>723131161</v>
      </c>
      <c r="U30" s="106">
        <f t="shared" si="7"/>
        <v>0.2058187969479118</v>
      </c>
      <c r="V30" s="89">
        <f>SUM(V25:V29)</f>
        <v>0</v>
      </c>
      <c r="W30" s="90">
        <f>SUM(W25:W29)</f>
        <v>0</v>
      </c>
      <c r="X30" s="90">
        <f t="shared" si="8"/>
        <v>0</v>
      </c>
      <c r="Y30" s="106">
        <f t="shared" si="9"/>
        <v>0</v>
      </c>
      <c r="Z30" s="89">
        <f t="shared" si="10"/>
        <v>1936749495</v>
      </c>
      <c r="AA30" s="90">
        <f t="shared" si="11"/>
        <v>210033089</v>
      </c>
      <c r="AB30" s="90">
        <f t="shared" si="12"/>
        <v>2146782584</v>
      </c>
      <c r="AC30" s="106">
        <f t="shared" si="13"/>
        <v>0.6110208390640898</v>
      </c>
      <c r="AD30" s="89">
        <f>SUM(AD25:AD29)</f>
        <v>1681854642</v>
      </c>
      <c r="AE30" s="90">
        <f>SUM(AE25:AE29)</f>
        <v>115236313</v>
      </c>
      <c r="AF30" s="90">
        <f t="shared" si="14"/>
        <v>1797090955</v>
      </c>
      <c r="AG30" s="90">
        <f>SUM(AG25:AG29)</f>
        <v>2728359948</v>
      </c>
      <c r="AH30" s="90">
        <f>SUM(AH25:AH29)</f>
        <v>2728359948</v>
      </c>
      <c r="AI30" s="91">
        <f>SUM(AI25:AI29)</f>
        <v>610575546</v>
      </c>
      <c r="AJ30" s="129">
        <f t="shared" si="15"/>
        <v>0.22378848745656782</v>
      </c>
      <c r="AK30" s="130">
        <f t="shared" si="16"/>
        <v>-0.5976101493427193</v>
      </c>
    </row>
    <row r="31" spans="1:37" ht="13.5">
      <c r="A31" s="62" t="s">
        <v>97</v>
      </c>
      <c r="B31" s="63" t="s">
        <v>587</v>
      </c>
      <c r="C31" s="64" t="s">
        <v>588</v>
      </c>
      <c r="D31" s="85">
        <v>162083490</v>
      </c>
      <c r="E31" s="86">
        <v>52626450</v>
      </c>
      <c r="F31" s="87">
        <f t="shared" si="0"/>
        <v>214709940</v>
      </c>
      <c r="G31" s="85">
        <v>165669268</v>
      </c>
      <c r="H31" s="86">
        <v>35441865</v>
      </c>
      <c r="I31" s="87">
        <f t="shared" si="1"/>
        <v>201111133</v>
      </c>
      <c r="J31" s="85">
        <v>35467295</v>
      </c>
      <c r="K31" s="86">
        <v>3551982</v>
      </c>
      <c r="L31" s="88">
        <f t="shared" si="2"/>
        <v>39019277</v>
      </c>
      <c r="M31" s="105">
        <f t="shared" si="3"/>
        <v>0.1817301844525689</v>
      </c>
      <c r="N31" s="85">
        <v>35270570</v>
      </c>
      <c r="O31" s="86">
        <v>3527897</v>
      </c>
      <c r="P31" s="88">
        <f t="shared" si="4"/>
        <v>38798467</v>
      </c>
      <c r="Q31" s="105">
        <f t="shared" si="5"/>
        <v>0.18070177375113608</v>
      </c>
      <c r="R31" s="85">
        <v>32577824</v>
      </c>
      <c r="S31" s="86">
        <v>1336581</v>
      </c>
      <c r="T31" s="88">
        <f t="shared" si="6"/>
        <v>33914405</v>
      </c>
      <c r="U31" s="105">
        <f t="shared" si="7"/>
        <v>0.16863514462921353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103315689</v>
      </c>
      <c r="AA31" s="88">
        <f t="shared" si="11"/>
        <v>8416460</v>
      </c>
      <c r="AB31" s="88">
        <f t="shared" si="12"/>
        <v>111732149</v>
      </c>
      <c r="AC31" s="105">
        <f t="shared" si="13"/>
        <v>0.5555741610783924</v>
      </c>
      <c r="AD31" s="85">
        <v>92330179</v>
      </c>
      <c r="AE31" s="86">
        <v>3149246</v>
      </c>
      <c r="AF31" s="88">
        <f t="shared" si="14"/>
        <v>95479425</v>
      </c>
      <c r="AG31" s="86">
        <v>191444417</v>
      </c>
      <c r="AH31" s="86">
        <v>191444417</v>
      </c>
      <c r="AI31" s="126">
        <v>20143898</v>
      </c>
      <c r="AJ31" s="127">
        <f t="shared" si="15"/>
        <v>0.10522060823533966</v>
      </c>
      <c r="AK31" s="128">
        <f t="shared" si="16"/>
        <v>-0.6447988139853167</v>
      </c>
    </row>
    <row r="32" spans="1:37" ht="13.5">
      <c r="A32" s="62" t="s">
        <v>97</v>
      </c>
      <c r="B32" s="63" t="s">
        <v>589</v>
      </c>
      <c r="C32" s="64" t="s">
        <v>590</v>
      </c>
      <c r="D32" s="85">
        <v>480920781</v>
      </c>
      <c r="E32" s="86">
        <v>110408968</v>
      </c>
      <c r="F32" s="87">
        <f t="shared" si="0"/>
        <v>591329749</v>
      </c>
      <c r="G32" s="85">
        <v>498242126</v>
      </c>
      <c r="H32" s="86">
        <v>78815935</v>
      </c>
      <c r="I32" s="87">
        <f t="shared" si="1"/>
        <v>577058061</v>
      </c>
      <c r="J32" s="85">
        <v>187984145</v>
      </c>
      <c r="K32" s="86">
        <v>1300329</v>
      </c>
      <c r="L32" s="88">
        <f t="shared" si="2"/>
        <v>189284474</v>
      </c>
      <c r="M32" s="105">
        <f t="shared" si="3"/>
        <v>0.3200996978760154</v>
      </c>
      <c r="N32" s="85">
        <v>104827888</v>
      </c>
      <c r="O32" s="86">
        <v>14046420</v>
      </c>
      <c r="P32" s="88">
        <f t="shared" si="4"/>
        <v>118874308</v>
      </c>
      <c r="Q32" s="105">
        <f t="shared" si="5"/>
        <v>0.20102879687860928</v>
      </c>
      <c r="R32" s="85">
        <v>103023607</v>
      </c>
      <c r="S32" s="86">
        <v>9772708</v>
      </c>
      <c r="T32" s="88">
        <f t="shared" si="6"/>
        <v>112796315</v>
      </c>
      <c r="U32" s="105">
        <f t="shared" si="7"/>
        <v>0.19546787857799286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395835640</v>
      </c>
      <c r="AA32" s="88">
        <f t="shared" si="11"/>
        <v>25119457</v>
      </c>
      <c r="AB32" s="88">
        <f t="shared" si="12"/>
        <v>420955097</v>
      </c>
      <c r="AC32" s="105">
        <f t="shared" si="13"/>
        <v>0.7294848221520642</v>
      </c>
      <c r="AD32" s="85">
        <v>360143140</v>
      </c>
      <c r="AE32" s="86">
        <v>42641663</v>
      </c>
      <c r="AF32" s="88">
        <f t="shared" si="14"/>
        <v>402784803</v>
      </c>
      <c r="AG32" s="86">
        <v>553054612</v>
      </c>
      <c r="AH32" s="86">
        <v>553054612</v>
      </c>
      <c r="AI32" s="126">
        <v>119511166</v>
      </c>
      <c r="AJ32" s="127">
        <f t="shared" si="15"/>
        <v>0.21609288378920524</v>
      </c>
      <c r="AK32" s="128">
        <f t="shared" si="16"/>
        <v>-0.7199588610099572</v>
      </c>
    </row>
    <row r="33" spans="1:37" ht="13.5">
      <c r="A33" s="62" t="s">
        <v>97</v>
      </c>
      <c r="B33" s="63" t="s">
        <v>591</v>
      </c>
      <c r="C33" s="64" t="s">
        <v>592</v>
      </c>
      <c r="D33" s="85">
        <v>1121718752</v>
      </c>
      <c r="E33" s="86">
        <v>309391630</v>
      </c>
      <c r="F33" s="87">
        <f t="shared" si="0"/>
        <v>1431110382</v>
      </c>
      <c r="G33" s="85">
        <v>1154319069</v>
      </c>
      <c r="H33" s="86">
        <v>292885150</v>
      </c>
      <c r="I33" s="87">
        <f t="shared" si="1"/>
        <v>1447204219</v>
      </c>
      <c r="J33" s="85">
        <v>266750223</v>
      </c>
      <c r="K33" s="86">
        <v>37781833</v>
      </c>
      <c r="L33" s="88">
        <f t="shared" si="2"/>
        <v>304532056</v>
      </c>
      <c r="M33" s="105">
        <f t="shared" si="3"/>
        <v>0.2127942469220379</v>
      </c>
      <c r="N33" s="85">
        <v>289286340</v>
      </c>
      <c r="O33" s="86">
        <v>55078236</v>
      </c>
      <c r="P33" s="88">
        <f t="shared" si="4"/>
        <v>344364576</v>
      </c>
      <c r="Q33" s="105">
        <f t="shared" si="5"/>
        <v>0.24062754371102033</v>
      </c>
      <c r="R33" s="85">
        <v>284371567</v>
      </c>
      <c r="S33" s="86">
        <v>45148117</v>
      </c>
      <c r="T33" s="88">
        <f t="shared" si="6"/>
        <v>329519684</v>
      </c>
      <c r="U33" s="105">
        <f t="shared" si="7"/>
        <v>0.22769397689269727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840408130</v>
      </c>
      <c r="AA33" s="88">
        <f t="shared" si="11"/>
        <v>138008186</v>
      </c>
      <c r="AB33" s="88">
        <f t="shared" si="12"/>
        <v>978416316</v>
      </c>
      <c r="AC33" s="105">
        <f t="shared" si="13"/>
        <v>0.6760734270634405</v>
      </c>
      <c r="AD33" s="85">
        <v>737352307</v>
      </c>
      <c r="AE33" s="86">
        <v>61659666</v>
      </c>
      <c r="AF33" s="88">
        <f t="shared" si="14"/>
        <v>799011973</v>
      </c>
      <c r="AG33" s="86">
        <v>1141242318</v>
      </c>
      <c r="AH33" s="86">
        <v>1141242318</v>
      </c>
      <c r="AI33" s="126">
        <v>261704424</v>
      </c>
      <c r="AJ33" s="127">
        <f t="shared" si="15"/>
        <v>0.2293153871639029</v>
      </c>
      <c r="AK33" s="128">
        <f t="shared" si="16"/>
        <v>-0.5875910560354018</v>
      </c>
    </row>
    <row r="34" spans="1:37" ht="13.5">
      <c r="A34" s="62" t="s">
        <v>97</v>
      </c>
      <c r="B34" s="63" t="s">
        <v>93</v>
      </c>
      <c r="C34" s="64" t="s">
        <v>94</v>
      </c>
      <c r="D34" s="85">
        <v>2203433630</v>
      </c>
      <c r="E34" s="86">
        <v>344372281</v>
      </c>
      <c r="F34" s="87">
        <f t="shared" si="0"/>
        <v>2547805911</v>
      </c>
      <c r="G34" s="85">
        <v>2282734497</v>
      </c>
      <c r="H34" s="86">
        <v>292050565</v>
      </c>
      <c r="I34" s="87">
        <f t="shared" si="1"/>
        <v>2574785062</v>
      </c>
      <c r="J34" s="85">
        <v>422787257</v>
      </c>
      <c r="K34" s="86">
        <v>34550334</v>
      </c>
      <c r="L34" s="88">
        <f t="shared" si="2"/>
        <v>457337591</v>
      </c>
      <c r="M34" s="105">
        <f t="shared" si="3"/>
        <v>0.17950252373050563</v>
      </c>
      <c r="N34" s="85">
        <v>415819659</v>
      </c>
      <c r="O34" s="86">
        <v>39462228</v>
      </c>
      <c r="P34" s="88">
        <f t="shared" si="4"/>
        <v>455281887</v>
      </c>
      <c r="Q34" s="105">
        <f t="shared" si="5"/>
        <v>0.17869567106126397</v>
      </c>
      <c r="R34" s="85">
        <v>529511031</v>
      </c>
      <c r="S34" s="86">
        <v>17464999</v>
      </c>
      <c r="T34" s="88">
        <f t="shared" si="6"/>
        <v>546976030</v>
      </c>
      <c r="U34" s="105">
        <f t="shared" si="7"/>
        <v>0.21243560795522434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1368117947</v>
      </c>
      <c r="AA34" s="88">
        <f t="shared" si="11"/>
        <v>91477561</v>
      </c>
      <c r="AB34" s="88">
        <f t="shared" si="12"/>
        <v>1459595508</v>
      </c>
      <c r="AC34" s="105">
        <f t="shared" si="13"/>
        <v>0.5668805251131288</v>
      </c>
      <c r="AD34" s="85">
        <v>1255658241</v>
      </c>
      <c r="AE34" s="86">
        <v>110721529</v>
      </c>
      <c r="AF34" s="88">
        <f t="shared" si="14"/>
        <v>1366379770</v>
      </c>
      <c r="AG34" s="86">
        <v>2331599898</v>
      </c>
      <c r="AH34" s="86">
        <v>2331599898</v>
      </c>
      <c r="AI34" s="126">
        <v>536520859</v>
      </c>
      <c r="AJ34" s="127">
        <f t="shared" si="15"/>
        <v>0.230108458771257</v>
      </c>
      <c r="AK34" s="128">
        <f t="shared" si="16"/>
        <v>-0.599689601669088</v>
      </c>
    </row>
    <row r="35" spans="1:37" ht="13.5">
      <c r="A35" s="62" t="s">
        <v>97</v>
      </c>
      <c r="B35" s="63" t="s">
        <v>593</v>
      </c>
      <c r="C35" s="64" t="s">
        <v>594</v>
      </c>
      <c r="D35" s="85">
        <v>625754394</v>
      </c>
      <c r="E35" s="86">
        <v>89479696</v>
      </c>
      <c r="F35" s="87">
        <f t="shared" si="0"/>
        <v>715234090</v>
      </c>
      <c r="G35" s="85">
        <v>629745569</v>
      </c>
      <c r="H35" s="86">
        <v>127333968</v>
      </c>
      <c r="I35" s="87">
        <f t="shared" si="1"/>
        <v>757079537</v>
      </c>
      <c r="J35" s="85">
        <v>282793926</v>
      </c>
      <c r="K35" s="86">
        <v>1430996</v>
      </c>
      <c r="L35" s="88">
        <f t="shared" si="2"/>
        <v>284224922</v>
      </c>
      <c r="M35" s="105">
        <f t="shared" si="3"/>
        <v>0.3973872693903614</v>
      </c>
      <c r="N35" s="85">
        <v>112043416</v>
      </c>
      <c r="O35" s="86">
        <v>10961791</v>
      </c>
      <c r="P35" s="88">
        <f t="shared" si="4"/>
        <v>123005207</v>
      </c>
      <c r="Q35" s="105">
        <f t="shared" si="5"/>
        <v>0.17197894887812185</v>
      </c>
      <c r="R35" s="85">
        <v>104424641</v>
      </c>
      <c r="S35" s="86">
        <v>17062751</v>
      </c>
      <c r="T35" s="88">
        <f t="shared" si="6"/>
        <v>121487392</v>
      </c>
      <c r="U35" s="105">
        <f t="shared" si="7"/>
        <v>0.16046846607610793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499261983</v>
      </c>
      <c r="AA35" s="88">
        <f t="shared" si="11"/>
        <v>29455538</v>
      </c>
      <c r="AB35" s="88">
        <f t="shared" si="12"/>
        <v>528717521</v>
      </c>
      <c r="AC35" s="105">
        <f t="shared" si="13"/>
        <v>0.6983645643033672</v>
      </c>
      <c r="AD35" s="85">
        <v>496667066</v>
      </c>
      <c r="AE35" s="86">
        <v>20989775</v>
      </c>
      <c r="AF35" s="88">
        <f t="shared" si="14"/>
        <v>517656841</v>
      </c>
      <c r="AG35" s="86">
        <v>673288251</v>
      </c>
      <c r="AH35" s="86">
        <v>673288251</v>
      </c>
      <c r="AI35" s="126">
        <v>125937940</v>
      </c>
      <c r="AJ35" s="127">
        <f t="shared" si="15"/>
        <v>0.18704906823036185</v>
      </c>
      <c r="AK35" s="128">
        <f t="shared" si="16"/>
        <v>-0.765312882245866</v>
      </c>
    </row>
    <row r="36" spans="1:37" ht="13.5">
      <c r="A36" s="62" t="s">
        <v>97</v>
      </c>
      <c r="B36" s="63" t="s">
        <v>595</v>
      </c>
      <c r="C36" s="64" t="s">
        <v>596</v>
      </c>
      <c r="D36" s="85">
        <v>754363468</v>
      </c>
      <c r="E36" s="86">
        <v>84765848</v>
      </c>
      <c r="F36" s="87">
        <f t="shared" si="0"/>
        <v>839129316</v>
      </c>
      <c r="G36" s="85">
        <v>709094251</v>
      </c>
      <c r="H36" s="86">
        <v>83788537</v>
      </c>
      <c r="I36" s="87">
        <f t="shared" si="1"/>
        <v>792882788</v>
      </c>
      <c r="J36" s="85">
        <v>186272928</v>
      </c>
      <c r="K36" s="86">
        <v>7077766</v>
      </c>
      <c r="L36" s="88">
        <f t="shared" si="2"/>
        <v>193350694</v>
      </c>
      <c r="M36" s="105">
        <f t="shared" si="3"/>
        <v>0.2304182327006199</v>
      </c>
      <c r="N36" s="85">
        <v>167474887</v>
      </c>
      <c r="O36" s="86">
        <v>14460604</v>
      </c>
      <c r="P36" s="88">
        <f t="shared" si="4"/>
        <v>181935491</v>
      </c>
      <c r="Q36" s="105">
        <f t="shared" si="5"/>
        <v>0.21681460477064302</v>
      </c>
      <c r="R36" s="85">
        <v>153816501</v>
      </c>
      <c r="S36" s="86">
        <v>7880572</v>
      </c>
      <c r="T36" s="88">
        <f t="shared" si="6"/>
        <v>161697073</v>
      </c>
      <c r="U36" s="105">
        <f t="shared" si="7"/>
        <v>0.20393565788944834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507564316</v>
      </c>
      <c r="AA36" s="88">
        <f t="shared" si="11"/>
        <v>29418942</v>
      </c>
      <c r="AB36" s="88">
        <f t="shared" si="12"/>
        <v>536983258</v>
      </c>
      <c r="AC36" s="105">
        <f t="shared" si="13"/>
        <v>0.6772542753191914</v>
      </c>
      <c r="AD36" s="85">
        <v>545685036</v>
      </c>
      <c r="AE36" s="86">
        <v>86968448</v>
      </c>
      <c r="AF36" s="88">
        <f t="shared" si="14"/>
        <v>632653484</v>
      </c>
      <c r="AG36" s="86">
        <v>755085854</v>
      </c>
      <c r="AH36" s="86">
        <v>755085854</v>
      </c>
      <c r="AI36" s="126">
        <v>236549671</v>
      </c>
      <c r="AJ36" s="127">
        <f t="shared" si="15"/>
        <v>0.31327519876964877</v>
      </c>
      <c r="AK36" s="128">
        <f t="shared" si="16"/>
        <v>-0.7444144747648304</v>
      </c>
    </row>
    <row r="37" spans="1:37" ht="13.5">
      <c r="A37" s="62" t="s">
        <v>97</v>
      </c>
      <c r="B37" s="63" t="s">
        <v>597</v>
      </c>
      <c r="C37" s="64" t="s">
        <v>598</v>
      </c>
      <c r="D37" s="85">
        <v>966942043</v>
      </c>
      <c r="E37" s="86">
        <v>217575258</v>
      </c>
      <c r="F37" s="87">
        <f t="shared" si="0"/>
        <v>1184517301</v>
      </c>
      <c r="G37" s="85">
        <v>965833684</v>
      </c>
      <c r="H37" s="86">
        <v>193042908</v>
      </c>
      <c r="I37" s="87">
        <f t="shared" si="1"/>
        <v>1158876592</v>
      </c>
      <c r="J37" s="85">
        <v>431040879</v>
      </c>
      <c r="K37" s="86">
        <v>34130518</v>
      </c>
      <c r="L37" s="88">
        <f t="shared" si="2"/>
        <v>465171397</v>
      </c>
      <c r="M37" s="105">
        <f t="shared" si="3"/>
        <v>0.39270966883074676</v>
      </c>
      <c r="N37" s="85">
        <v>99289373</v>
      </c>
      <c r="O37" s="86">
        <v>46350814</v>
      </c>
      <c r="P37" s="88">
        <f t="shared" si="4"/>
        <v>145640187</v>
      </c>
      <c r="Q37" s="105">
        <f t="shared" si="5"/>
        <v>0.12295319526109649</v>
      </c>
      <c r="R37" s="85">
        <v>173143071</v>
      </c>
      <c r="S37" s="86">
        <v>16982945</v>
      </c>
      <c r="T37" s="88">
        <f t="shared" si="6"/>
        <v>190126016</v>
      </c>
      <c r="U37" s="105">
        <f t="shared" si="7"/>
        <v>0.16406062329024937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703473323</v>
      </c>
      <c r="AA37" s="88">
        <f t="shared" si="11"/>
        <v>97464277</v>
      </c>
      <c r="AB37" s="88">
        <f t="shared" si="12"/>
        <v>800937600</v>
      </c>
      <c r="AC37" s="105">
        <f t="shared" si="13"/>
        <v>0.6911327793908879</v>
      </c>
      <c r="AD37" s="85">
        <v>665851806</v>
      </c>
      <c r="AE37" s="86">
        <v>75173743</v>
      </c>
      <c r="AF37" s="88">
        <f t="shared" si="14"/>
        <v>741025549</v>
      </c>
      <c r="AG37" s="86">
        <v>1061186877</v>
      </c>
      <c r="AH37" s="86">
        <v>1061186877</v>
      </c>
      <c r="AI37" s="126">
        <v>149542016</v>
      </c>
      <c r="AJ37" s="127">
        <f t="shared" si="15"/>
        <v>0.14091958658851753</v>
      </c>
      <c r="AK37" s="128">
        <f t="shared" si="16"/>
        <v>-0.7434285278603802</v>
      </c>
    </row>
    <row r="38" spans="1:37" ht="13.5">
      <c r="A38" s="62" t="s">
        <v>112</v>
      </c>
      <c r="B38" s="63" t="s">
        <v>599</v>
      </c>
      <c r="C38" s="64" t="s">
        <v>600</v>
      </c>
      <c r="D38" s="85">
        <v>413034608</v>
      </c>
      <c r="E38" s="86">
        <v>0</v>
      </c>
      <c r="F38" s="87">
        <f t="shared" si="0"/>
        <v>413034608</v>
      </c>
      <c r="G38" s="85">
        <v>401737898</v>
      </c>
      <c r="H38" s="86">
        <v>2830000</v>
      </c>
      <c r="I38" s="87">
        <f t="shared" si="1"/>
        <v>404567898</v>
      </c>
      <c r="J38" s="85">
        <v>113493207</v>
      </c>
      <c r="K38" s="86">
        <v>0</v>
      </c>
      <c r="L38" s="88">
        <f t="shared" si="2"/>
        <v>113493207</v>
      </c>
      <c r="M38" s="105">
        <f t="shared" si="3"/>
        <v>0.2747789284524071</v>
      </c>
      <c r="N38" s="85">
        <v>100888656</v>
      </c>
      <c r="O38" s="86">
        <v>2255480</v>
      </c>
      <c r="P38" s="88">
        <f t="shared" si="4"/>
        <v>103144136</v>
      </c>
      <c r="Q38" s="105">
        <f t="shared" si="5"/>
        <v>0.24972274478268416</v>
      </c>
      <c r="R38" s="85">
        <v>93438157</v>
      </c>
      <c r="S38" s="86">
        <v>75200</v>
      </c>
      <c r="T38" s="88">
        <f t="shared" si="6"/>
        <v>93513357</v>
      </c>
      <c r="U38" s="105">
        <f t="shared" si="7"/>
        <v>0.23114378936709407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307820020</v>
      </c>
      <c r="AA38" s="88">
        <f t="shared" si="11"/>
        <v>2330680</v>
      </c>
      <c r="AB38" s="88">
        <f t="shared" si="12"/>
        <v>310150700</v>
      </c>
      <c r="AC38" s="105">
        <f t="shared" si="13"/>
        <v>0.7666221208683246</v>
      </c>
      <c r="AD38" s="85">
        <v>211065168</v>
      </c>
      <c r="AE38" s="86">
        <v>3243</v>
      </c>
      <c r="AF38" s="88">
        <f t="shared" si="14"/>
        <v>211068411</v>
      </c>
      <c r="AG38" s="86">
        <v>387437109</v>
      </c>
      <c r="AH38" s="86">
        <v>387437109</v>
      </c>
      <c r="AI38" s="126">
        <v>131405338</v>
      </c>
      <c r="AJ38" s="127">
        <f t="shared" si="15"/>
        <v>0.3391655960348393</v>
      </c>
      <c r="AK38" s="128">
        <f t="shared" si="16"/>
        <v>-0.5569523807141372</v>
      </c>
    </row>
    <row r="39" spans="1:37" ht="13.5">
      <c r="A39" s="65"/>
      <c r="B39" s="66" t="s">
        <v>601</v>
      </c>
      <c r="C39" s="67"/>
      <c r="D39" s="89">
        <f>SUM(D31:D38)</f>
        <v>6728251166</v>
      </c>
      <c r="E39" s="90">
        <f>SUM(E31:E38)</f>
        <v>1208620131</v>
      </c>
      <c r="F39" s="91">
        <f t="shared" si="0"/>
        <v>7936871297</v>
      </c>
      <c r="G39" s="89">
        <f>SUM(G31:G38)</f>
        <v>6807376362</v>
      </c>
      <c r="H39" s="90">
        <f>SUM(H31:H38)</f>
        <v>1106188928</v>
      </c>
      <c r="I39" s="91">
        <f t="shared" si="1"/>
        <v>7913565290</v>
      </c>
      <c r="J39" s="89">
        <f>SUM(J31:J38)</f>
        <v>1926589860</v>
      </c>
      <c r="K39" s="90">
        <f>SUM(K31:K38)</f>
        <v>119823758</v>
      </c>
      <c r="L39" s="90">
        <f t="shared" si="2"/>
        <v>2046413618</v>
      </c>
      <c r="M39" s="106">
        <f t="shared" si="3"/>
        <v>0.25783631123935563</v>
      </c>
      <c r="N39" s="89">
        <f>SUM(N31:N38)</f>
        <v>1324900789</v>
      </c>
      <c r="O39" s="90">
        <f>SUM(O31:O38)</f>
        <v>186143470</v>
      </c>
      <c r="P39" s="90">
        <f t="shared" si="4"/>
        <v>1511044259</v>
      </c>
      <c r="Q39" s="106">
        <f t="shared" si="5"/>
        <v>0.19038286025516737</v>
      </c>
      <c r="R39" s="89">
        <f>SUM(R31:R38)</f>
        <v>1474306399</v>
      </c>
      <c r="S39" s="90">
        <f>SUM(S31:S38)</f>
        <v>115723873</v>
      </c>
      <c r="T39" s="90">
        <f t="shared" si="6"/>
        <v>1590030272</v>
      </c>
      <c r="U39" s="106">
        <f t="shared" si="7"/>
        <v>0.20092464189424789</v>
      </c>
      <c r="V39" s="89">
        <f>SUM(V31:V38)</f>
        <v>0</v>
      </c>
      <c r="W39" s="90">
        <f>SUM(W31:W38)</f>
        <v>0</v>
      </c>
      <c r="X39" s="90">
        <f t="shared" si="8"/>
        <v>0</v>
      </c>
      <c r="Y39" s="106">
        <f t="shared" si="9"/>
        <v>0</v>
      </c>
      <c r="Z39" s="89">
        <f t="shared" si="10"/>
        <v>4725797048</v>
      </c>
      <c r="AA39" s="90">
        <f t="shared" si="11"/>
        <v>421691101</v>
      </c>
      <c r="AB39" s="90">
        <f t="shared" si="12"/>
        <v>5147488149</v>
      </c>
      <c r="AC39" s="106">
        <f t="shared" si="13"/>
        <v>0.6504638504094531</v>
      </c>
      <c r="AD39" s="89">
        <f>SUM(AD31:AD38)</f>
        <v>4364752943</v>
      </c>
      <c r="AE39" s="90">
        <f>SUM(AE31:AE38)</f>
        <v>401307313</v>
      </c>
      <c r="AF39" s="90">
        <f t="shared" si="14"/>
        <v>4766060256</v>
      </c>
      <c r="AG39" s="90">
        <f>SUM(AG31:AG38)</f>
        <v>7094339336</v>
      </c>
      <c r="AH39" s="90">
        <f>SUM(AH31:AH38)</f>
        <v>7094339336</v>
      </c>
      <c r="AI39" s="91">
        <f>SUM(AI31:AI38)</f>
        <v>1581315312</v>
      </c>
      <c r="AJ39" s="129">
        <f t="shared" si="15"/>
        <v>0.2228981779847583</v>
      </c>
      <c r="AK39" s="130">
        <f t="shared" si="16"/>
        <v>-0.6663847734618318</v>
      </c>
    </row>
    <row r="40" spans="1:37" ht="13.5">
      <c r="A40" s="62" t="s">
        <v>97</v>
      </c>
      <c r="B40" s="63" t="s">
        <v>602</v>
      </c>
      <c r="C40" s="64" t="s">
        <v>603</v>
      </c>
      <c r="D40" s="85">
        <v>82575300</v>
      </c>
      <c r="E40" s="86">
        <v>12232950</v>
      </c>
      <c r="F40" s="87">
        <f t="shared" si="0"/>
        <v>94808250</v>
      </c>
      <c r="G40" s="85">
        <v>84350568</v>
      </c>
      <c r="H40" s="86">
        <v>14321254</v>
      </c>
      <c r="I40" s="87">
        <f t="shared" si="1"/>
        <v>98671822</v>
      </c>
      <c r="J40" s="85">
        <v>18301589</v>
      </c>
      <c r="K40" s="86">
        <v>1424851</v>
      </c>
      <c r="L40" s="88">
        <f t="shared" si="2"/>
        <v>19726440</v>
      </c>
      <c r="M40" s="105">
        <f t="shared" si="3"/>
        <v>0.20806670305590494</v>
      </c>
      <c r="N40" s="85">
        <v>36385610</v>
      </c>
      <c r="O40" s="86">
        <v>3068401</v>
      </c>
      <c r="P40" s="88">
        <f t="shared" si="4"/>
        <v>39454011</v>
      </c>
      <c r="Q40" s="105">
        <f t="shared" si="5"/>
        <v>0.416145335453402</v>
      </c>
      <c r="R40" s="85">
        <v>16739616</v>
      </c>
      <c r="S40" s="86">
        <v>1459796</v>
      </c>
      <c r="T40" s="88">
        <f t="shared" si="6"/>
        <v>18199412</v>
      </c>
      <c r="U40" s="105">
        <f t="shared" si="7"/>
        <v>0.18444386280816827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71426815</v>
      </c>
      <c r="AA40" s="88">
        <f t="shared" si="11"/>
        <v>5953048</v>
      </c>
      <c r="AB40" s="88">
        <f t="shared" si="12"/>
        <v>77379863</v>
      </c>
      <c r="AC40" s="105">
        <f t="shared" si="13"/>
        <v>0.7842143930412069</v>
      </c>
      <c r="AD40" s="85">
        <v>63302219</v>
      </c>
      <c r="AE40" s="86">
        <v>8727998</v>
      </c>
      <c r="AF40" s="88">
        <f t="shared" si="14"/>
        <v>72030217</v>
      </c>
      <c r="AG40" s="86">
        <v>83507960</v>
      </c>
      <c r="AH40" s="86">
        <v>83507960</v>
      </c>
      <c r="AI40" s="126">
        <v>20357836</v>
      </c>
      <c r="AJ40" s="127">
        <f t="shared" si="15"/>
        <v>0.24378317947175335</v>
      </c>
      <c r="AK40" s="128">
        <f t="shared" si="16"/>
        <v>-0.7473364268776255</v>
      </c>
    </row>
    <row r="41" spans="1:37" ht="13.5">
      <c r="A41" s="62" t="s">
        <v>97</v>
      </c>
      <c r="B41" s="63" t="s">
        <v>604</v>
      </c>
      <c r="C41" s="64" t="s">
        <v>605</v>
      </c>
      <c r="D41" s="85">
        <v>70893030</v>
      </c>
      <c r="E41" s="86">
        <v>1100000</v>
      </c>
      <c r="F41" s="87">
        <f t="shared" si="0"/>
        <v>71993030</v>
      </c>
      <c r="G41" s="85">
        <v>71563200</v>
      </c>
      <c r="H41" s="86">
        <v>0</v>
      </c>
      <c r="I41" s="87">
        <f t="shared" si="1"/>
        <v>71563200</v>
      </c>
      <c r="J41" s="85">
        <v>19033867</v>
      </c>
      <c r="K41" s="86">
        <v>536689</v>
      </c>
      <c r="L41" s="88">
        <f t="shared" si="2"/>
        <v>19570556</v>
      </c>
      <c r="M41" s="105">
        <f t="shared" si="3"/>
        <v>0.27183959336063507</v>
      </c>
      <c r="N41" s="85">
        <v>18186501</v>
      </c>
      <c r="O41" s="86">
        <v>375501</v>
      </c>
      <c r="P41" s="88">
        <f t="shared" si="4"/>
        <v>18562002</v>
      </c>
      <c r="Q41" s="105">
        <f t="shared" si="5"/>
        <v>0.25783054276226464</v>
      </c>
      <c r="R41" s="85">
        <v>18167348</v>
      </c>
      <c r="S41" s="86">
        <v>334782</v>
      </c>
      <c r="T41" s="88">
        <f t="shared" si="6"/>
        <v>18502130</v>
      </c>
      <c r="U41" s="105">
        <f t="shared" si="7"/>
        <v>0.2585425190600756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f t="shared" si="10"/>
        <v>55387716</v>
      </c>
      <c r="AA41" s="88">
        <f t="shared" si="11"/>
        <v>1246972</v>
      </c>
      <c r="AB41" s="88">
        <f t="shared" si="12"/>
        <v>56634688</v>
      </c>
      <c r="AC41" s="105">
        <f t="shared" si="13"/>
        <v>0.7913940125651173</v>
      </c>
      <c r="AD41" s="85">
        <v>44791917</v>
      </c>
      <c r="AE41" s="86">
        <v>3508413</v>
      </c>
      <c r="AF41" s="88">
        <f t="shared" si="14"/>
        <v>48300330</v>
      </c>
      <c r="AG41" s="86">
        <v>65061822</v>
      </c>
      <c r="AH41" s="86">
        <v>65061822</v>
      </c>
      <c r="AI41" s="126">
        <v>31201110</v>
      </c>
      <c r="AJ41" s="127">
        <f t="shared" si="15"/>
        <v>0.47956096280242505</v>
      </c>
      <c r="AK41" s="128">
        <f t="shared" si="16"/>
        <v>-0.6169357435032017</v>
      </c>
    </row>
    <row r="42" spans="1:37" ht="13.5">
      <c r="A42" s="62" t="s">
        <v>97</v>
      </c>
      <c r="B42" s="63" t="s">
        <v>606</v>
      </c>
      <c r="C42" s="64" t="s">
        <v>607</v>
      </c>
      <c r="D42" s="85">
        <v>321580010</v>
      </c>
      <c r="E42" s="86">
        <v>31958400</v>
      </c>
      <c r="F42" s="87">
        <f t="shared" si="0"/>
        <v>353538410</v>
      </c>
      <c r="G42" s="85">
        <v>368318475</v>
      </c>
      <c r="H42" s="86">
        <v>38135400</v>
      </c>
      <c r="I42" s="87">
        <f t="shared" si="1"/>
        <v>406453875</v>
      </c>
      <c r="J42" s="85">
        <v>22109509</v>
      </c>
      <c r="K42" s="86">
        <v>-1205165</v>
      </c>
      <c r="L42" s="88">
        <f t="shared" si="2"/>
        <v>20904344</v>
      </c>
      <c r="M42" s="105">
        <f t="shared" si="3"/>
        <v>0.05912891897658305</v>
      </c>
      <c r="N42" s="85">
        <v>64241109</v>
      </c>
      <c r="O42" s="86">
        <v>4929820</v>
      </c>
      <c r="P42" s="88">
        <f t="shared" si="4"/>
        <v>69170929</v>
      </c>
      <c r="Q42" s="105">
        <f t="shared" si="5"/>
        <v>0.1956532219511877</v>
      </c>
      <c r="R42" s="85">
        <v>71386690</v>
      </c>
      <c r="S42" s="86">
        <v>8618776</v>
      </c>
      <c r="T42" s="88">
        <f t="shared" si="6"/>
        <v>80005466</v>
      </c>
      <c r="U42" s="105">
        <f t="shared" si="7"/>
        <v>0.1968377494248271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157737308</v>
      </c>
      <c r="AA42" s="88">
        <f t="shared" si="11"/>
        <v>12343431</v>
      </c>
      <c r="AB42" s="88">
        <f t="shared" si="12"/>
        <v>170080739</v>
      </c>
      <c r="AC42" s="105">
        <f t="shared" si="13"/>
        <v>0.41845028295031017</v>
      </c>
      <c r="AD42" s="85">
        <v>199070750</v>
      </c>
      <c r="AE42" s="86">
        <v>6280319</v>
      </c>
      <c r="AF42" s="88">
        <f t="shared" si="14"/>
        <v>205351069</v>
      </c>
      <c r="AG42" s="86">
        <v>290744838</v>
      </c>
      <c r="AH42" s="86">
        <v>290744838</v>
      </c>
      <c r="AI42" s="126">
        <v>63177080</v>
      </c>
      <c r="AJ42" s="127">
        <f t="shared" si="15"/>
        <v>0.21729390084648725</v>
      </c>
      <c r="AK42" s="128">
        <f t="shared" si="16"/>
        <v>-0.610396642249766</v>
      </c>
    </row>
    <row r="43" spans="1:37" ht="13.5">
      <c r="A43" s="62" t="s">
        <v>112</v>
      </c>
      <c r="B43" s="63" t="s">
        <v>608</v>
      </c>
      <c r="C43" s="64" t="s">
        <v>609</v>
      </c>
      <c r="D43" s="85">
        <v>97236664</v>
      </c>
      <c r="E43" s="86">
        <v>743800</v>
      </c>
      <c r="F43" s="87">
        <f t="shared" si="0"/>
        <v>97980464</v>
      </c>
      <c r="G43" s="85">
        <v>104426799</v>
      </c>
      <c r="H43" s="86">
        <v>1247800</v>
      </c>
      <c r="I43" s="87">
        <f t="shared" si="1"/>
        <v>105674599</v>
      </c>
      <c r="J43" s="85">
        <v>4057894</v>
      </c>
      <c r="K43" s="86">
        <v>2360</v>
      </c>
      <c r="L43" s="88">
        <f t="shared" si="2"/>
        <v>4060254</v>
      </c>
      <c r="M43" s="105">
        <f t="shared" si="3"/>
        <v>0.04143942408764261</v>
      </c>
      <c r="N43" s="85">
        <v>20269065</v>
      </c>
      <c r="O43" s="86">
        <v>10894</v>
      </c>
      <c r="P43" s="88">
        <f t="shared" si="4"/>
        <v>20279959</v>
      </c>
      <c r="Q43" s="105">
        <f t="shared" si="5"/>
        <v>0.20697961789607364</v>
      </c>
      <c r="R43" s="85">
        <v>22240938</v>
      </c>
      <c r="S43" s="86">
        <v>83513</v>
      </c>
      <c r="T43" s="88">
        <f t="shared" si="6"/>
        <v>22324451</v>
      </c>
      <c r="U43" s="105">
        <f t="shared" si="7"/>
        <v>0.21125654803762256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46567897</v>
      </c>
      <c r="AA43" s="88">
        <f t="shared" si="11"/>
        <v>96767</v>
      </c>
      <c r="AB43" s="88">
        <f t="shared" si="12"/>
        <v>46664664</v>
      </c>
      <c r="AC43" s="105">
        <f t="shared" si="13"/>
        <v>0.4415882761002954</v>
      </c>
      <c r="AD43" s="85">
        <v>73013972</v>
      </c>
      <c r="AE43" s="86">
        <v>461361</v>
      </c>
      <c r="AF43" s="88">
        <f t="shared" si="14"/>
        <v>73475333</v>
      </c>
      <c r="AG43" s="86">
        <v>82912270</v>
      </c>
      <c r="AH43" s="86">
        <v>82912270</v>
      </c>
      <c r="AI43" s="126">
        <v>29200565</v>
      </c>
      <c r="AJ43" s="127">
        <f t="shared" si="15"/>
        <v>0.35218629281287317</v>
      </c>
      <c r="AK43" s="128">
        <f t="shared" si="16"/>
        <v>-0.6961640037752534</v>
      </c>
    </row>
    <row r="44" spans="1:37" ht="13.5">
      <c r="A44" s="65"/>
      <c r="B44" s="66" t="s">
        <v>610</v>
      </c>
      <c r="C44" s="67"/>
      <c r="D44" s="89">
        <f>SUM(D40:D43)</f>
        <v>572285004</v>
      </c>
      <c r="E44" s="90">
        <f>SUM(E40:E43)</f>
        <v>46035150</v>
      </c>
      <c r="F44" s="91">
        <f t="shared" si="0"/>
        <v>618320154</v>
      </c>
      <c r="G44" s="89">
        <f>SUM(G40:G43)</f>
        <v>628659042</v>
      </c>
      <c r="H44" s="90">
        <f>SUM(H40:H43)</f>
        <v>53704454</v>
      </c>
      <c r="I44" s="91">
        <f t="shared" si="1"/>
        <v>682363496</v>
      </c>
      <c r="J44" s="89">
        <f>SUM(J40:J43)</f>
        <v>63502859</v>
      </c>
      <c r="K44" s="90">
        <f>SUM(K40:K43)</f>
        <v>758735</v>
      </c>
      <c r="L44" s="90">
        <f t="shared" si="2"/>
        <v>64261594</v>
      </c>
      <c r="M44" s="106">
        <f t="shared" si="3"/>
        <v>0.10392932137871087</v>
      </c>
      <c r="N44" s="89">
        <f>SUM(N40:N43)</f>
        <v>139082285</v>
      </c>
      <c r="O44" s="90">
        <f>SUM(O40:O43)</f>
        <v>8384616</v>
      </c>
      <c r="P44" s="90">
        <f t="shared" si="4"/>
        <v>147466901</v>
      </c>
      <c r="Q44" s="106">
        <f t="shared" si="5"/>
        <v>0.23849602838596784</v>
      </c>
      <c r="R44" s="89">
        <f>SUM(R40:R43)</f>
        <v>128534592</v>
      </c>
      <c r="S44" s="90">
        <f>SUM(S40:S43)</f>
        <v>10496867</v>
      </c>
      <c r="T44" s="90">
        <f t="shared" si="6"/>
        <v>139031459</v>
      </c>
      <c r="U44" s="106">
        <f t="shared" si="7"/>
        <v>0.2037498485997557</v>
      </c>
      <c r="V44" s="89">
        <f>SUM(V40:V43)</f>
        <v>0</v>
      </c>
      <c r="W44" s="90">
        <f>SUM(W40:W43)</f>
        <v>0</v>
      </c>
      <c r="X44" s="90">
        <f t="shared" si="8"/>
        <v>0</v>
      </c>
      <c r="Y44" s="106">
        <f t="shared" si="9"/>
        <v>0</v>
      </c>
      <c r="Z44" s="89">
        <f t="shared" si="10"/>
        <v>331119736</v>
      </c>
      <c r="AA44" s="90">
        <f t="shared" si="11"/>
        <v>19640218</v>
      </c>
      <c r="AB44" s="90">
        <f t="shared" si="12"/>
        <v>350759954</v>
      </c>
      <c r="AC44" s="106">
        <f t="shared" si="13"/>
        <v>0.5140368089092503</v>
      </c>
      <c r="AD44" s="89">
        <f>SUM(AD40:AD43)</f>
        <v>380178858</v>
      </c>
      <c r="AE44" s="90">
        <f>SUM(AE40:AE43)</f>
        <v>18978091</v>
      </c>
      <c r="AF44" s="90">
        <f t="shared" si="14"/>
        <v>399156949</v>
      </c>
      <c r="AG44" s="90">
        <f>SUM(AG40:AG43)</f>
        <v>522226890</v>
      </c>
      <c r="AH44" s="90">
        <f>SUM(AH40:AH43)</f>
        <v>522226890</v>
      </c>
      <c r="AI44" s="91">
        <f>SUM(AI40:AI43)</f>
        <v>143936591</v>
      </c>
      <c r="AJ44" s="129">
        <f t="shared" si="15"/>
        <v>0.27562079578092963</v>
      </c>
      <c r="AK44" s="130">
        <f t="shared" si="16"/>
        <v>-0.6516872389462021</v>
      </c>
    </row>
    <row r="45" spans="1:37" ht="13.5">
      <c r="A45" s="68"/>
      <c r="B45" s="69" t="s">
        <v>611</v>
      </c>
      <c r="C45" s="70"/>
      <c r="D45" s="92">
        <f>SUM(D9,D11:D16,D18:D23,D25:D29,D31:D38,D40:D43)</f>
        <v>61397521668</v>
      </c>
      <c r="E45" s="93">
        <f>SUM(E9,E11:E16,E18:E23,E25:E29,E31:E38,E40:E43)</f>
        <v>11076082113</v>
      </c>
      <c r="F45" s="94">
        <f t="shared" si="0"/>
        <v>72473603781</v>
      </c>
      <c r="G45" s="92">
        <f>SUM(G9,G11:G16,G18:G23,G25:G29,G31:G38,G40:G43)</f>
        <v>62536133116</v>
      </c>
      <c r="H45" s="93">
        <f>SUM(H9,H11:H16,H18:H23,H25:H29,H31:H38,H40:H43)</f>
        <v>10598811420</v>
      </c>
      <c r="I45" s="94">
        <f t="shared" si="1"/>
        <v>73134944536</v>
      </c>
      <c r="J45" s="92">
        <f>SUM(J9,J11:J16,J18:J23,J25:J29,J31:J38,J40:J43)</f>
        <v>16711405136</v>
      </c>
      <c r="K45" s="93">
        <f>SUM(K9,K11:K16,K18:K23,K25:K29,K31:K38,K40:K43)</f>
        <v>395306550</v>
      </c>
      <c r="L45" s="93">
        <f t="shared" si="2"/>
        <v>17106711686</v>
      </c>
      <c r="M45" s="107">
        <f t="shared" si="3"/>
        <v>0.23604058296442507</v>
      </c>
      <c r="N45" s="92">
        <f>SUM(N9,N11:N16,N18:N23,N25:N29,N31:N38,N40:N43)</f>
        <v>15343051042</v>
      </c>
      <c r="O45" s="93">
        <f>SUM(O9,O11:O16,O18:O23,O25:O29,O31:O38,O40:O43)</f>
        <v>791970107</v>
      </c>
      <c r="P45" s="93">
        <f t="shared" si="4"/>
        <v>16135021149</v>
      </c>
      <c r="Q45" s="107">
        <f t="shared" si="5"/>
        <v>0.22263307338429925</v>
      </c>
      <c r="R45" s="92">
        <f>SUM(R9,R11:R16,R18:R23,R25:R29,R31:R38,R40:R43)</f>
        <v>15776205327</v>
      </c>
      <c r="S45" s="93">
        <f>SUM(S9,S11:S16,S18:S23,S25:S29,S31:S38,S40:S43)</f>
        <v>851181489</v>
      </c>
      <c r="T45" s="93">
        <f t="shared" si="6"/>
        <v>16627386816</v>
      </c>
      <c r="U45" s="107">
        <f t="shared" si="7"/>
        <v>0.22735214911956791</v>
      </c>
      <c r="V45" s="92">
        <f>SUM(V9,V11:V16,V18:V23,V25:V29,V31:V38,V40:V43)</f>
        <v>0</v>
      </c>
      <c r="W45" s="93">
        <f>SUM(W9,W11:W16,W18:W23,W25:W29,W31:W38,W40:W43)</f>
        <v>0</v>
      </c>
      <c r="X45" s="93">
        <f t="shared" si="8"/>
        <v>0</v>
      </c>
      <c r="Y45" s="107">
        <f t="shared" si="9"/>
        <v>0</v>
      </c>
      <c r="Z45" s="92">
        <f t="shared" si="10"/>
        <v>47830661505</v>
      </c>
      <c r="AA45" s="93">
        <f t="shared" si="11"/>
        <v>2038458146</v>
      </c>
      <c r="AB45" s="93">
        <f t="shared" si="12"/>
        <v>49869119651</v>
      </c>
      <c r="AC45" s="107">
        <f t="shared" si="13"/>
        <v>0.6818781359224575</v>
      </c>
      <c r="AD45" s="92">
        <f>SUM(AD9,AD11:AD16,AD18:AD23,AD25:AD29,AD31:AD38,AD40:AD43)</f>
        <v>44676463771</v>
      </c>
      <c r="AE45" s="93">
        <f>SUM(AE9,AE11:AE16,AE18:AE23,AE25:AE29,AE31:AE38,AE40:AE43)</f>
        <v>2074163837</v>
      </c>
      <c r="AF45" s="93">
        <f t="shared" si="14"/>
        <v>46750627608</v>
      </c>
      <c r="AG45" s="93">
        <f>SUM(AG9,AG11:AG16,AG18:AG23,AG25:AG29,AG31:AG38,AG40:AG43)</f>
        <v>68611832732</v>
      </c>
      <c r="AH45" s="93">
        <f>SUM(AH9,AH11:AH16,AH18:AH23,AH25:AH29,AH31:AH38,AH40:AH43)</f>
        <v>68611832732</v>
      </c>
      <c r="AI45" s="94">
        <f>SUM(AI9,AI11:AI16,AI18:AI23,AI25:AI29,AI31:AI38,AI40:AI43)</f>
        <v>14021653917</v>
      </c>
      <c r="AJ45" s="131">
        <f t="shared" si="15"/>
        <v>0.2043620372562999</v>
      </c>
      <c r="AK45" s="132">
        <f t="shared" si="16"/>
        <v>-0.6443387465208122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37" ht="16.5" customHeight="1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3.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3.5">
      <c r="A9" s="29"/>
      <c r="B9" s="38" t="s">
        <v>40</v>
      </c>
      <c r="C9" s="39" t="s">
        <v>41</v>
      </c>
      <c r="D9" s="72">
        <v>7143008464</v>
      </c>
      <c r="E9" s="73">
        <v>1737412866</v>
      </c>
      <c r="F9" s="74">
        <f>$D9+$E9</f>
        <v>8880421330</v>
      </c>
      <c r="G9" s="72">
        <v>7146186183</v>
      </c>
      <c r="H9" s="73">
        <v>2233352248</v>
      </c>
      <c r="I9" s="75">
        <f>$G9+$H9</f>
        <v>9379538431</v>
      </c>
      <c r="J9" s="72">
        <v>1909479607</v>
      </c>
      <c r="K9" s="73">
        <v>135350551</v>
      </c>
      <c r="L9" s="73">
        <f>$J9+$K9</f>
        <v>2044830158</v>
      </c>
      <c r="M9" s="100">
        <f>IF($F9=0,0,$L9/$F9)</f>
        <v>0.23026274114856665</v>
      </c>
      <c r="N9" s="111">
        <v>1703926238</v>
      </c>
      <c r="O9" s="112">
        <v>414897831</v>
      </c>
      <c r="P9" s="113">
        <f>$N9+$O9</f>
        <v>2118824069</v>
      </c>
      <c r="Q9" s="100">
        <f>IF($F9=0,0,$P9/$F9)</f>
        <v>0.23859499344272667</v>
      </c>
      <c r="R9" s="111">
        <v>1617484549</v>
      </c>
      <c r="S9" s="113">
        <v>278869249</v>
      </c>
      <c r="T9" s="113">
        <f>$R9+$S9</f>
        <v>1896353798</v>
      </c>
      <c r="U9" s="100">
        <f>IF($I9=0,0,$T9/$I9)</f>
        <v>0.20217986332167734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$J9+$N9+$R9</f>
        <v>5230890394</v>
      </c>
      <c r="AA9" s="73">
        <f>$K9+$O9+$S9</f>
        <v>829117631</v>
      </c>
      <c r="AB9" s="73">
        <f>$Z9+$AA9</f>
        <v>6060008025</v>
      </c>
      <c r="AC9" s="100">
        <f>IF($I9=0,0,$AB9/$I9)</f>
        <v>0.6460880852059062</v>
      </c>
      <c r="AD9" s="72">
        <v>4725233693</v>
      </c>
      <c r="AE9" s="73">
        <v>756163416</v>
      </c>
      <c r="AF9" s="73">
        <f>$AD9+$AE9</f>
        <v>5481397109</v>
      </c>
      <c r="AG9" s="73">
        <v>7346473554</v>
      </c>
      <c r="AH9" s="73">
        <v>7346473554</v>
      </c>
      <c r="AI9" s="73">
        <v>1576142367</v>
      </c>
      <c r="AJ9" s="100">
        <f>IF($AH9=0,0,$AI9/$AH9)</f>
        <v>0.21454407416219767</v>
      </c>
      <c r="AK9" s="100">
        <f>IF($AF9=0,0,(($T9/$AF9)-1))</f>
        <v>-0.6540382387391083</v>
      </c>
    </row>
    <row r="10" spans="1:37" s="13" customFormat="1" ht="13.5">
      <c r="A10" s="29"/>
      <c r="B10" s="38" t="s">
        <v>42</v>
      </c>
      <c r="C10" s="39" t="s">
        <v>43</v>
      </c>
      <c r="D10" s="72">
        <v>41094542394</v>
      </c>
      <c r="E10" s="73">
        <v>7225059674</v>
      </c>
      <c r="F10" s="75">
        <f aca="true" t="shared" si="0" ref="F10:F17">$D10+$E10</f>
        <v>48319602068</v>
      </c>
      <c r="G10" s="72">
        <v>41843898485</v>
      </c>
      <c r="H10" s="73">
        <v>6778936863</v>
      </c>
      <c r="I10" s="75">
        <f aca="true" t="shared" si="1" ref="I10:I17">$G10+$H10</f>
        <v>48622835348</v>
      </c>
      <c r="J10" s="72">
        <v>11272618896</v>
      </c>
      <c r="K10" s="73">
        <v>33122142</v>
      </c>
      <c r="L10" s="73">
        <f aca="true" t="shared" si="2" ref="L10:L17">$J10+$K10</f>
        <v>11305741038</v>
      </c>
      <c r="M10" s="100">
        <f aca="true" t="shared" si="3" ref="M10:M17">IF($F10=0,0,$L10/$F10)</f>
        <v>0.23397835565966524</v>
      </c>
      <c r="N10" s="111">
        <v>10991930112</v>
      </c>
      <c r="O10" s="112">
        <v>132351308</v>
      </c>
      <c r="P10" s="113">
        <f aca="true" t="shared" si="4" ref="P10:P17">$N10+$O10</f>
        <v>11124281420</v>
      </c>
      <c r="Q10" s="100">
        <f aca="true" t="shared" si="5" ref="Q10:Q17">IF($F10=0,0,$P10/$F10)</f>
        <v>0.23022295184353628</v>
      </c>
      <c r="R10" s="111">
        <v>11047439299</v>
      </c>
      <c r="S10" s="113">
        <v>314013879</v>
      </c>
      <c r="T10" s="113">
        <f aca="true" t="shared" si="6" ref="T10:T17">$R10+$S10</f>
        <v>11361453178</v>
      </c>
      <c r="U10" s="100">
        <f aca="true" t="shared" si="7" ref="U10:U17">IF($I10=0,0,$T10/$I10)</f>
        <v>0.2336649661971498</v>
      </c>
      <c r="V10" s="111">
        <v>0</v>
      </c>
      <c r="W10" s="113">
        <v>0</v>
      </c>
      <c r="X10" s="113">
        <f aca="true" t="shared" si="8" ref="X10:X17">$V10+$W10</f>
        <v>0</v>
      </c>
      <c r="Y10" s="100">
        <f aca="true" t="shared" si="9" ref="Y10:Y17">IF($I10=0,0,$X10/$I10)</f>
        <v>0</v>
      </c>
      <c r="Z10" s="72">
        <f aca="true" t="shared" si="10" ref="Z10:Z17">$J10+$N10+$R10</f>
        <v>33311988307</v>
      </c>
      <c r="AA10" s="73">
        <f aca="true" t="shared" si="11" ref="AA10:AA17">$K10+$O10+$S10</f>
        <v>479487329</v>
      </c>
      <c r="AB10" s="73">
        <f aca="true" t="shared" si="12" ref="AB10:AB17">$Z10+$AA10</f>
        <v>33791475636</v>
      </c>
      <c r="AC10" s="100">
        <f aca="true" t="shared" si="13" ref="AC10:AC17">IF($I10=0,0,$AB10/$I10)</f>
        <v>0.6949713111987399</v>
      </c>
      <c r="AD10" s="72">
        <v>31239489100</v>
      </c>
      <c r="AE10" s="73">
        <v>280659114</v>
      </c>
      <c r="AF10" s="73">
        <f aca="true" t="shared" si="14" ref="AF10:AF17">$AD10+$AE10</f>
        <v>31520148214</v>
      </c>
      <c r="AG10" s="73">
        <v>46821696218</v>
      </c>
      <c r="AH10" s="73">
        <v>46821696218</v>
      </c>
      <c r="AI10" s="73">
        <v>9069939691</v>
      </c>
      <c r="AJ10" s="100">
        <f aca="true" t="shared" si="15" ref="AJ10:AJ17">IF($AH10=0,0,$AI10/$AH10)</f>
        <v>0.1937123261996044</v>
      </c>
      <c r="AK10" s="100">
        <f aca="true" t="shared" si="16" ref="AK10:AK17">IF($AF10=0,0,(($T10/$AF10)-1))</f>
        <v>-0.6395495001843394</v>
      </c>
    </row>
    <row r="11" spans="1:37" s="13" customFormat="1" ht="13.5">
      <c r="A11" s="29"/>
      <c r="B11" s="38" t="s">
        <v>44</v>
      </c>
      <c r="C11" s="39" t="s">
        <v>45</v>
      </c>
      <c r="D11" s="72">
        <v>38665061294</v>
      </c>
      <c r="E11" s="73">
        <v>7417206981</v>
      </c>
      <c r="F11" s="75">
        <f t="shared" si="0"/>
        <v>46082268275</v>
      </c>
      <c r="G11" s="72">
        <v>39737433993</v>
      </c>
      <c r="H11" s="73">
        <v>6807681008</v>
      </c>
      <c r="I11" s="75">
        <f t="shared" si="1"/>
        <v>46545115001</v>
      </c>
      <c r="J11" s="72">
        <v>10651716261</v>
      </c>
      <c r="K11" s="73">
        <v>306093040</v>
      </c>
      <c r="L11" s="73">
        <f t="shared" si="2"/>
        <v>10957809301</v>
      </c>
      <c r="M11" s="100">
        <f t="shared" si="3"/>
        <v>0.2377879759652521</v>
      </c>
      <c r="N11" s="111">
        <v>9205565933</v>
      </c>
      <c r="O11" s="112">
        <v>1454723436</v>
      </c>
      <c r="P11" s="113">
        <f t="shared" si="4"/>
        <v>10660289369</v>
      </c>
      <c r="Q11" s="100">
        <f t="shared" si="5"/>
        <v>0.2313316980271844</v>
      </c>
      <c r="R11" s="111">
        <v>7035602386</v>
      </c>
      <c r="S11" s="113">
        <v>967583033</v>
      </c>
      <c r="T11" s="113">
        <f t="shared" si="6"/>
        <v>8003185419</v>
      </c>
      <c r="U11" s="100">
        <f t="shared" si="7"/>
        <v>0.17194469105572208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26892884580</v>
      </c>
      <c r="AA11" s="73">
        <f t="shared" si="11"/>
        <v>2728399509</v>
      </c>
      <c r="AB11" s="73">
        <f t="shared" si="12"/>
        <v>29621284089</v>
      </c>
      <c r="AC11" s="100">
        <f t="shared" si="13"/>
        <v>0.636399417819971</v>
      </c>
      <c r="AD11" s="72">
        <v>26231915862</v>
      </c>
      <c r="AE11" s="73">
        <v>1728597537</v>
      </c>
      <c r="AF11" s="73">
        <f t="shared" si="14"/>
        <v>27960513399</v>
      </c>
      <c r="AG11" s="73">
        <v>41972982124</v>
      </c>
      <c r="AH11" s="73">
        <v>41972982124</v>
      </c>
      <c r="AI11" s="73">
        <v>8599175854</v>
      </c>
      <c r="AJ11" s="100">
        <f t="shared" si="15"/>
        <v>0.20487407419838827</v>
      </c>
      <c r="AK11" s="100">
        <f t="shared" si="16"/>
        <v>-0.7137682951384494</v>
      </c>
    </row>
    <row r="12" spans="1:37" s="13" customFormat="1" ht="13.5">
      <c r="A12" s="29"/>
      <c r="B12" s="38" t="s">
        <v>46</v>
      </c>
      <c r="C12" s="39" t="s">
        <v>47</v>
      </c>
      <c r="D12" s="72">
        <v>39248508482</v>
      </c>
      <c r="E12" s="73">
        <v>5149304000</v>
      </c>
      <c r="F12" s="75">
        <f t="shared" si="0"/>
        <v>44397812482</v>
      </c>
      <c r="G12" s="72">
        <v>39466318010</v>
      </c>
      <c r="H12" s="73">
        <v>5180447770</v>
      </c>
      <c r="I12" s="75">
        <f t="shared" si="1"/>
        <v>44646765780</v>
      </c>
      <c r="J12" s="72">
        <v>10917443351</v>
      </c>
      <c r="K12" s="73">
        <v>170866915</v>
      </c>
      <c r="L12" s="73">
        <f t="shared" si="2"/>
        <v>11088310266</v>
      </c>
      <c r="M12" s="100">
        <f t="shared" si="3"/>
        <v>0.24974902244329003</v>
      </c>
      <c r="N12" s="111">
        <v>6329627247</v>
      </c>
      <c r="O12" s="112">
        <v>304078616</v>
      </c>
      <c r="P12" s="113">
        <f t="shared" si="4"/>
        <v>6633705863</v>
      </c>
      <c r="Q12" s="100">
        <f t="shared" si="5"/>
        <v>0.14941515115614024</v>
      </c>
      <c r="R12" s="111">
        <v>9455578043</v>
      </c>
      <c r="S12" s="113">
        <v>339875040</v>
      </c>
      <c r="T12" s="113">
        <f t="shared" si="6"/>
        <v>9795453083</v>
      </c>
      <c r="U12" s="100">
        <f t="shared" si="7"/>
        <v>0.21939893992025686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26702648641</v>
      </c>
      <c r="AA12" s="73">
        <f t="shared" si="11"/>
        <v>814820571</v>
      </c>
      <c r="AB12" s="73">
        <f t="shared" si="12"/>
        <v>27517469212</v>
      </c>
      <c r="AC12" s="100">
        <f t="shared" si="13"/>
        <v>0.6163373478740704</v>
      </c>
      <c r="AD12" s="72">
        <v>23073559443</v>
      </c>
      <c r="AE12" s="73">
        <v>661100564</v>
      </c>
      <c r="AF12" s="73">
        <f t="shared" si="14"/>
        <v>23734660007</v>
      </c>
      <c r="AG12" s="73">
        <v>39575371810</v>
      </c>
      <c r="AH12" s="73">
        <v>39575371810</v>
      </c>
      <c r="AI12" s="73">
        <v>4670957500</v>
      </c>
      <c r="AJ12" s="100">
        <f t="shared" si="15"/>
        <v>0.11802687596783945</v>
      </c>
      <c r="AK12" s="100">
        <f t="shared" si="16"/>
        <v>-0.5872933052291015</v>
      </c>
    </row>
    <row r="13" spans="1:37" s="13" customFormat="1" ht="13.5">
      <c r="A13" s="29"/>
      <c r="B13" s="38" t="s">
        <v>48</v>
      </c>
      <c r="C13" s="39" t="s">
        <v>49</v>
      </c>
      <c r="D13" s="72">
        <v>57485416789</v>
      </c>
      <c r="E13" s="73">
        <v>7754429658</v>
      </c>
      <c r="F13" s="75">
        <f t="shared" si="0"/>
        <v>65239846447</v>
      </c>
      <c r="G13" s="72">
        <v>64701503430</v>
      </c>
      <c r="H13" s="73">
        <v>7534322687</v>
      </c>
      <c r="I13" s="75">
        <f t="shared" si="1"/>
        <v>72235826117</v>
      </c>
      <c r="J13" s="72">
        <v>16776531073</v>
      </c>
      <c r="K13" s="73">
        <v>1283908211</v>
      </c>
      <c r="L13" s="73">
        <f t="shared" si="2"/>
        <v>18060439284</v>
      </c>
      <c r="M13" s="100">
        <f t="shared" si="3"/>
        <v>0.2768314192565132</v>
      </c>
      <c r="N13" s="111">
        <v>16639107438</v>
      </c>
      <c r="O13" s="112">
        <v>1248946146</v>
      </c>
      <c r="P13" s="113">
        <f t="shared" si="4"/>
        <v>17888053584</v>
      </c>
      <c r="Q13" s="100">
        <f t="shared" si="5"/>
        <v>0.2741890816455557</v>
      </c>
      <c r="R13" s="111">
        <v>16326592701</v>
      </c>
      <c r="S13" s="113">
        <v>1027231524</v>
      </c>
      <c r="T13" s="113">
        <f t="shared" si="6"/>
        <v>17353824225</v>
      </c>
      <c r="U13" s="100">
        <f t="shared" si="7"/>
        <v>0.24023846833138032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49742231212</v>
      </c>
      <c r="AA13" s="73">
        <f t="shared" si="11"/>
        <v>3560085881</v>
      </c>
      <c r="AB13" s="73">
        <f t="shared" si="12"/>
        <v>53302317093</v>
      </c>
      <c r="AC13" s="100">
        <f t="shared" si="13"/>
        <v>0.7378930920879414</v>
      </c>
      <c r="AD13" s="72">
        <v>41177565367</v>
      </c>
      <c r="AE13" s="73">
        <v>1759110224</v>
      </c>
      <c r="AF13" s="73">
        <f t="shared" si="14"/>
        <v>42936675591</v>
      </c>
      <c r="AG13" s="73">
        <v>60093368798</v>
      </c>
      <c r="AH13" s="73">
        <v>60093368798</v>
      </c>
      <c r="AI13" s="73">
        <v>13657176968</v>
      </c>
      <c r="AJ13" s="100">
        <f t="shared" si="15"/>
        <v>0.22726595697950838</v>
      </c>
      <c r="AK13" s="100">
        <f t="shared" si="16"/>
        <v>-0.5958274834710875</v>
      </c>
    </row>
    <row r="14" spans="1:37" s="13" customFormat="1" ht="13.5">
      <c r="A14" s="29"/>
      <c r="B14" s="38" t="s">
        <v>50</v>
      </c>
      <c r="C14" s="39" t="s">
        <v>51</v>
      </c>
      <c r="D14" s="72">
        <v>6949637528</v>
      </c>
      <c r="E14" s="73">
        <v>1266260876</v>
      </c>
      <c r="F14" s="75">
        <f t="shared" si="0"/>
        <v>8215898404</v>
      </c>
      <c r="G14" s="72">
        <v>6908606869</v>
      </c>
      <c r="H14" s="73">
        <v>1017167100</v>
      </c>
      <c r="I14" s="75">
        <f t="shared" si="1"/>
        <v>7925773969</v>
      </c>
      <c r="J14" s="72">
        <v>2025412320</v>
      </c>
      <c r="K14" s="73">
        <v>48283747</v>
      </c>
      <c r="L14" s="73">
        <f t="shared" si="2"/>
        <v>2073696067</v>
      </c>
      <c r="M14" s="100">
        <f t="shared" si="3"/>
        <v>0.25240040285678295</v>
      </c>
      <c r="N14" s="111">
        <v>1512479389</v>
      </c>
      <c r="O14" s="112">
        <v>130577318</v>
      </c>
      <c r="P14" s="113">
        <f t="shared" si="4"/>
        <v>1643056707</v>
      </c>
      <c r="Q14" s="100">
        <f t="shared" si="5"/>
        <v>0.1999850322151087</v>
      </c>
      <c r="R14" s="111">
        <v>1882694908</v>
      </c>
      <c r="S14" s="113">
        <v>102776868</v>
      </c>
      <c r="T14" s="113">
        <f t="shared" si="6"/>
        <v>1985471776</v>
      </c>
      <c r="U14" s="100">
        <f t="shared" si="7"/>
        <v>0.25050825115197023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5420586617</v>
      </c>
      <c r="AA14" s="73">
        <f t="shared" si="11"/>
        <v>281637933</v>
      </c>
      <c r="AB14" s="73">
        <f t="shared" si="12"/>
        <v>5702224550</v>
      </c>
      <c r="AC14" s="100">
        <f t="shared" si="13"/>
        <v>0.719453339484958</v>
      </c>
      <c r="AD14" s="72">
        <v>5023489383</v>
      </c>
      <c r="AE14" s="73">
        <v>495634416</v>
      </c>
      <c r="AF14" s="73">
        <f t="shared" si="14"/>
        <v>5519123799</v>
      </c>
      <c r="AG14" s="73">
        <v>7316105802</v>
      </c>
      <c r="AH14" s="73">
        <v>7316105802</v>
      </c>
      <c r="AI14" s="73">
        <v>2032434203</v>
      </c>
      <c r="AJ14" s="100">
        <f t="shared" si="15"/>
        <v>0.27780273522621757</v>
      </c>
      <c r="AK14" s="100">
        <f t="shared" si="16"/>
        <v>-0.6402559811469088</v>
      </c>
    </row>
    <row r="15" spans="1:37" s="13" customFormat="1" ht="13.5">
      <c r="A15" s="29"/>
      <c r="B15" s="38" t="s">
        <v>52</v>
      </c>
      <c r="C15" s="39" t="s">
        <v>53</v>
      </c>
      <c r="D15" s="72">
        <v>20662255572</v>
      </c>
      <c r="E15" s="73">
        <v>1832627984</v>
      </c>
      <c r="F15" s="75">
        <f t="shared" si="0"/>
        <v>22494883556</v>
      </c>
      <c r="G15" s="72">
        <v>20662255572</v>
      </c>
      <c r="H15" s="73">
        <v>1832627984</v>
      </c>
      <c r="I15" s="75">
        <f t="shared" si="1"/>
        <v>22494883556</v>
      </c>
      <c r="J15" s="72">
        <v>3434253124</v>
      </c>
      <c r="K15" s="73">
        <v>2383734275</v>
      </c>
      <c r="L15" s="73">
        <f t="shared" si="2"/>
        <v>5817987399</v>
      </c>
      <c r="M15" s="100">
        <f t="shared" si="3"/>
        <v>0.2586360309230489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597514884</v>
      </c>
      <c r="S15" s="113">
        <v>52812484</v>
      </c>
      <c r="T15" s="113">
        <f t="shared" si="6"/>
        <v>650327368</v>
      </c>
      <c r="U15" s="100">
        <f t="shared" si="7"/>
        <v>0.028910012642698917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4031768008</v>
      </c>
      <c r="AA15" s="73">
        <f t="shared" si="11"/>
        <v>2436546759</v>
      </c>
      <c r="AB15" s="73">
        <f t="shared" si="12"/>
        <v>6468314767</v>
      </c>
      <c r="AC15" s="100">
        <f t="shared" si="13"/>
        <v>0.2875460435657478</v>
      </c>
      <c r="AD15" s="72">
        <v>7901388288</v>
      </c>
      <c r="AE15" s="73">
        <v>2013843136</v>
      </c>
      <c r="AF15" s="73">
        <f t="shared" si="14"/>
        <v>9915231424</v>
      </c>
      <c r="AG15" s="73">
        <v>-2885921870</v>
      </c>
      <c r="AH15" s="73">
        <v>-2885921870</v>
      </c>
      <c r="AI15" s="73">
        <v>2095544757</v>
      </c>
      <c r="AJ15" s="100">
        <f t="shared" si="15"/>
        <v>-0.7261266421602744</v>
      </c>
      <c r="AK15" s="100">
        <f t="shared" si="16"/>
        <v>-0.9344112769344072</v>
      </c>
    </row>
    <row r="16" spans="1:37" s="13" customFormat="1" ht="13.5">
      <c r="A16" s="29"/>
      <c r="B16" s="38" t="s">
        <v>54</v>
      </c>
      <c r="C16" s="39" t="s">
        <v>55</v>
      </c>
      <c r="D16" s="72">
        <v>40842083481</v>
      </c>
      <c r="E16" s="73">
        <v>3783588251</v>
      </c>
      <c r="F16" s="75">
        <f t="shared" si="0"/>
        <v>44625671732</v>
      </c>
      <c r="G16" s="72">
        <v>40842083481</v>
      </c>
      <c r="H16" s="73">
        <v>3783588251</v>
      </c>
      <c r="I16" s="75">
        <f t="shared" si="1"/>
        <v>44625671732</v>
      </c>
      <c r="J16" s="72">
        <v>7720446550</v>
      </c>
      <c r="K16" s="73">
        <v>0</v>
      </c>
      <c r="L16" s="73">
        <f t="shared" si="2"/>
        <v>7720446550</v>
      </c>
      <c r="M16" s="100">
        <f t="shared" si="3"/>
        <v>0.17300460139547552</v>
      </c>
      <c r="N16" s="111">
        <v>7863547448</v>
      </c>
      <c r="O16" s="112">
        <v>0</v>
      </c>
      <c r="P16" s="113">
        <f t="shared" si="4"/>
        <v>7863547448</v>
      </c>
      <c r="Q16" s="100">
        <f t="shared" si="5"/>
        <v>0.17621129593801135</v>
      </c>
      <c r="R16" s="111">
        <v>9322298748</v>
      </c>
      <c r="S16" s="113">
        <v>276877953</v>
      </c>
      <c r="T16" s="113">
        <f t="shared" si="6"/>
        <v>9599176701</v>
      </c>
      <c r="U16" s="100">
        <f t="shared" si="7"/>
        <v>0.21510436321604232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24906292746</v>
      </c>
      <c r="AA16" s="73">
        <f t="shared" si="11"/>
        <v>276877953</v>
      </c>
      <c r="AB16" s="73">
        <f t="shared" si="12"/>
        <v>25183170699</v>
      </c>
      <c r="AC16" s="100">
        <f t="shared" si="13"/>
        <v>0.5643202605495292</v>
      </c>
      <c r="AD16" s="72">
        <v>24947961382</v>
      </c>
      <c r="AE16" s="73">
        <v>0</v>
      </c>
      <c r="AF16" s="73">
        <f t="shared" si="14"/>
        <v>24947961382</v>
      </c>
      <c r="AG16" s="73">
        <v>36359314530</v>
      </c>
      <c r="AH16" s="73">
        <v>36359314530</v>
      </c>
      <c r="AI16" s="73">
        <v>8018792051</v>
      </c>
      <c r="AJ16" s="100">
        <f t="shared" si="15"/>
        <v>0.2205429930309525</v>
      </c>
      <c r="AK16" s="100">
        <f t="shared" si="16"/>
        <v>-0.615232020203229</v>
      </c>
    </row>
    <row r="17" spans="1:37" s="13" customFormat="1" ht="13.5">
      <c r="A17" s="29"/>
      <c r="B17" s="47" t="s">
        <v>96</v>
      </c>
      <c r="C17" s="39"/>
      <c r="D17" s="76">
        <f>SUM(D9:D16)</f>
        <v>252090514004</v>
      </c>
      <c r="E17" s="77">
        <f>SUM(E9:E16)</f>
        <v>36165890290</v>
      </c>
      <c r="F17" s="78">
        <f t="shared" si="0"/>
        <v>288256404294</v>
      </c>
      <c r="G17" s="76">
        <f>SUM(G9:G16)</f>
        <v>261308286023</v>
      </c>
      <c r="H17" s="77">
        <f>SUM(H9:H16)</f>
        <v>35168123911</v>
      </c>
      <c r="I17" s="78">
        <f t="shared" si="1"/>
        <v>296476409934</v>
      </c>
      <c r="J17" s="76">
        <f>SUM(J9:J16)</f>
        <v>64707901182</v>
      </c>
      <c r="K17" s="77">
        <f>SUM(K9:K16)</f>
        <v>4361358881</v>
      </c>
      <c r="L17" s="77">
        <f t="shared" si="2"/>
        <v>69069260063</v>
      </c>
      <c r="M17" s="101">
        <f t="shared" si="3"/>
        <v>0.23961049619058772</v>
      </c>
      <c r="N17" s="117">
        <f>SUM(N9:N16)</f>
        <v>54246183805</v>
      </c>
      <c r="O17" s="118">
        <f>SUM(O9:O16)</f>
        <v>3685574655</v>
      </c>
      <c r="P17" s="119">
        <f t="shared" si="4"/>
        <v>57931758460</v>
      </c>
      <c r="Q17" s="101">
        <f t="shared" si="5"/>
        <v>0.20097301429221304</v>
      </c>
      <c r="R17" s="117">
        <f>SUM(R9:R16)</f>
        <v>57285205518</v>
      </c>
      <c r="S17" s="119">
        <f>SUM(S9:S16)</f>
        <v>3360040030</v>
      </c>
      <c r="T17" s="119">
        <f t="shared" si="6"/>
        <v>60645245548</v>
      </c>
      <c r="U17" s="101">
        <f t="shared" si="7"/>
        <v>0.20455335910705516</v>
      </c>
      <c r="V17" s="117">
        <f>SUM(V9:V16)</f>
        <v>0</v>
      </c>
      <c r="W17" s="119">
        <f>SUM(W9:W16)</f>
        <v>0</v>
      </c>
      <c r="X17" s="119">
        <f t="shared" si="8"/>
        <v>0</v>
      </c>
      <c r="Y17" s="101">
        <f t="shared" si="9"/>
        <v>0</v>
      </c>
      <c r="Z17" s="76">
        <f t="shared" si="10"/>
        <v>176239290505</v>
      </c>
      <c r="AA17" s="77">
        <f t="shared" si="11"/>
        <v>11406973566</v>
      </c>
      <c r="AB17" s="77">
        <f t="shared" si="12"/>
        <v>187646264071</v>
      </c>
      <c r="AC17" s="101">
        <f t="shared" si="13"/>
        <v>0.6329213987472825</v>
      </c>
      <c r="AD17" s="76">
        <f>SUM(AD9:AD16)</f>
        <v>164320602518</v>
      </c>
      <c r="AE17" s="77">
        <f>SUM(AE9:AE16)</f>
        <v>7695108407</v>
      </c>
      <c r="AF17" s="77">
        <f t="shared" si="14"/>
        <v>172015710925</v>
      </c>
      <c r="AG17" s="77">
        <f>SUM(AG9:AG16)</f>
        <v>236599390966</v>
      </c>
      <c r="AH17" s="77">
        <f>SUM(AH9:AH16)</f>
        <v>236599390966</v>
      </c>
      <c r="AI17" s="77">
        <f>SUM(AI9:AI16)</f>
        <v>49720163391</v>
      </c>
      <c r="AJ17" s="101">
        <f t="shared" si="15"/>
        <v>0.21014493396622871</v>
      </c>
      <c r="AK17" s="101">
        <f t="shared" si="16"/>
        <v>-0.6474435665097955</v>
      </c>
    </row>
    <row r="18" spans="1:37" s="13" customFormat="1" ht="13.5">
      <c r="A18" s="43"/>
      <c r="B18" s="48"/>
      <c r="C18" s="49"/>
      <c r="D18" s="96"/>
      <c r="E18" s="97"/>
      <c r="F18" s="98"/>
      <c r="G18" s="96"/>
      <c r="H18" s="97"/>
      <c r="I18" s="98"/>
      <c r="J18" s="96"/>
      <c r="K18" s="97"/>
      <c r="L18" s="97"/>
      <c r="M18" s="109"/>
      <c r="N18" s="120"/>
      <c r="O18" s="121"/>
      <c r="P18" s="122"/>
      <c r="Q18" s="109"/>
      <c r="R18" s="120"/>
      <c r="S18" s="122"/>
      <c r="T18" s="122"/>
      <c r="U18" s="109"/>
      <c r="V18" s="120"/>
      <c r="W18" s="122"/>
      <c r="X18" s="122"/>
      <c r="Y18" s="109"/>
      <c r="Z18" s="96"/>
      <c r="AA18" s="97"/>
      <c r="AB18" s="97"/>
      <c r="AC18" s="109"/>
      <c r="AD18" s="96"/>
      <c r="AE18" s="97"/>
      <c r="AF18" s="97"/>
      <c r="AG18" s="97"/>
      <c r="AH18" s="97"/>
      <c r="AI18" s="97"/>
      <c r="AJ18" s="109"/>
      <c r="AK18" s="109"/>
    </row>
    <row r="19" spans="1:37" ht="13.5">
      <c r="A19" s="50"/>
      <c r="B19" s="51"/>
      <c r="C19" s="52"/>
      <c r="D19" s="99"/>
      <c r="E19" s="99"/>
      <c r="F19" s="99"/>
      <c r="G19" s="99"/>
      <c r="H19" s="99"/>
      <c r="I19" s="99"/>
      <c r="J19" s="99"/>
      <c r="K19" s="99"/>
      <c r="L19" s="99"/>
      <c r="M19" s="110"/>
      <c r="N19" s="123"/>
      <c r="O19" s="123"/>
      <c r="P19" s="123"/>
      <c r="Q19" s="124"/>
      <c r="R19" s="123"/>
      <c r="S19" s="123"/>
      <c r="T19" s="123"/>
      <c r="U19" s="124"/>
      <c r="V19" s="123"/>
      <c r="W19" s="123"/>
      <c r="X19" s="123"/>
      <c r="Y19" s="124"/>
      <c r="Z19" s="99"/>
      <c r="AA19" s="99"/>
      <c r="AB19" s="99"/>
      <c r="AC19" s="110"/>
      <c r="AD19" s="99"/>
      <c r="AE19" s="99"/>
      <c r="AF19" s="99"/>
      <c r="AG19" s="99"/>
      <c r="AH19" s="99"/>
      <c r="AI19" s="99"/>
      <c r="AJ19" s="110"/>
      <c r="AK19" s="110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4"/>
      <c r="N20" s="84"/>
      <c r="O20" s="84"/>
      <c r="P20" s="84"/>
      <c r="Q20" s="104"/>
      <c r="R20" s="84"/>
      <c r="S20" s="84"/>
      <c r="T20" s="84"/>
      <c r="U20" s="104"/>
      <c r="V20" s="84"/>
      <c r="W20" s="84"/>
      <c r="X20" s="84"/>
      <c r="Y20" s="104"/>
      <c r="Z20" s="84"/>
      <c r="AA20" s="84"/>
      <c r="AB20" s="84"/>
      <c r="AC20" s="104"/>
      <c r="AD20" s="84"/>
      <c r="AE20" s="84"/>
      <c r="AF20" s="84"/>
      <c r="AG20" s="84"/>
      <c r="AH20" s="84"/>
      <c r="AI20" s="84"/>
      <c r="AJ20" s="104"/>
      <c r="AK20" s="104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3.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3.5">
      <c r="A9" s="29"/>
      <c r="B9" s="38" t="s">
        <v>57</v>
      </c>
      <c r="C9" s="39" t="s">
        <v>58</v>
      </c>
      <c r="D9" s="72">
        <v>2671803385</v>
      </c>
      <c r="E9" s="73">
        <v>220615001</v>
      </c>
      <c r="F9" s="74">
        <f>$D9+$E9</f>
        <v>2892418386</v>
      </c>
      <c r="G9" s="72">
        <v>2783803385</v>
      </c>
      <c r="H9" s="73">
        <v>220615001</v>
      </c>
      <c r="I9" s="75">
        <f>$G9+$H9</f>
        <v>3004418386</v>
      </c>
      <c r="J9" s="72">
        <v>723618500</v>
      </c>
      <c r="K9" s="73">
        <v>20350697</v>
      </c>
      <c r="L9" s="73">
        <f>$J9+$K9</f>
        <v>743969197</v>
      </c>
      <c r="M9" s="100">
        <f>IF($F9=0,0,$L9/$F9)</f>
        <v>0.25721354856579176</v>
      </c>
      <c r="N9" s="111">
        <v>621772139</v>
      </c>
      <c r="O9" s="112">
        <v>37025316</v>
      </c>
      <c r="P9" s="113">
        <f>$N9+$O9</f>
        <v>658797455</v>
      </c>
      <c r="Q9" s="100">
        <f>IF($F9=0,0,$P9/$F9)</f>
        <v>0.22776699878162093</v>
      </c>
      <c r="R9" s="111">
        <v>594973320</v>
      </c>
      <c r="S9" s="113">
        <v>36379269</v>
      </c>
      <c r="T9" s="113">
        <f>$R9+$S9</f>
        <v>631352589</v>
      </c>
      <c r="U9" s="100">
        <f>IF($I9=0,0,$T9/$I9)</f>
        <v>0.21014136777420186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f>$J9+$N9+$R9</f>
        <v>1940363959</v>
      </c>
      <c r="AA9" s="73">
        <f>$K9+$O9+$S9</f>
        <v>93755282</v>
      </c>
      <c r="AB9" s="73">
        <f>$Z9+$AA9</f>
        <v>2034119241</v>
      </c>
      <c r="AC9" s="100">
        <f>IF($I9=0,0,$AB9/$I9)</f>
        <v>0.6770426018155782</v>
      </c>
      <c r="AD9" s="72">
        <v>1667805123</v>
      </c>
      <c r="AE9" s="73">
        <v>54199730</v>
      </c>
      <c r="AF9" s="73">
        <f>$AD9+$AE9</f>
        <v>1722004853</v>
      </c>
      <c r="AG9" s="73">
        <v>2632547693</v>
      </c>
      <c r="AH9" s="73">
        <v>2632547693</v>
      </c>
      <c r="AI9" s="73">
        <v>594074567</v>
      </c>
      <c r="AJ9" s="100">
        <f>IF($AH9=0,0,$AI9/$AH9)</f>
        <v>0.2256652628097325</v>
      </c>
      <c r="AK9" s="100">
        <f>IF($AF9=0,0,(($T9/$AF9)-1))</f>
        <v>-0.6333618991258441</v>
      </c>
      <c r="AL9" s="12"/>
      <c r="AM9" s="12"/>
      <c r="AN9" s="12"/>
      <c r="AO9" s="12"/>
    </row>
    <row r="10" spans="1:41" s="13" customFormat="1" ht="13.5">
      <c r="A10" s="29"/>
      <c r="B10" s="38" t="s">
        <v>59</v>
      </c>
      <c r="C10" s="39" t="s">
        <v>60</v>
      </c>
      <c r="D10" s="72">
        <v>5773597662</v>
      </c>
      <c r="E10" s="73">
        <v>471566000</v>
      </c>
      <c r="F10" s="75">
        <f aca="true" t="shared" si="0" ref="F10:F28">$D10+$E10</f>
        <v>6245163662</v>
      </c>
      <c r="G10" s="72">
        <v>5925607130</v>
      </c>
      <c r="H10" s="73">
        <v>335448181</v>
      </c>
      <c r="I10" s="75">
        <f aca="true" t="shared" si="1" ref="I10:I28">$G10+$H10</f>
        <v>6261055311</v>
      </c>
      <c r="J10" s="72">
        <v>1764881052</v>
      </c>
      <c r="K10" s="73">
        <v>-19702</v>
      </c>
      <c r="L10" s="73">
        <f aca="true" t="shared" si="2" ref="L10:L28">$J10+$K10</f>
        <v>1764861350</v>
      </c>
      <c r="M10" s="100">
        <f aca="true" t="shared" si="3" ref="M10:M28">IF($F10=0,0,$L10/$F10)</f>
        <v>0.2825964931453545</v>
      </c>
      <c r="N10" s="111">
        <v>1489028144</v>
      </c>
      <c r="O10" s="112">
        <v>22822087</v>
      </c>
      <c r="P10" s="113">
        <f aca="true" t="shared" si="4" ref="P10:P28">$N10+$O10</f>
        <v>1511850231</v>
      </c>
      <c r="Q10" s="100">
        <f aca="true" t="shared" si="5" ref="Q10:Q28">IF($F10=0,0,$P10/$F10)</f>
        <v>0.24208336447596526</v>
      </c>
      <c r="R10" s="111">
        <v>1428887687</v>
      </c>
      <c r="S10" s="113">
        <v>3082043</v>
      </c>
      <c r="T10" s="113">
        <f aca="true" t="shared" si="6" ref="T10:T28">$R10+$S10</f>
        <v>1431969730</v>
      </c>
      <c r="U10" s="100">
        <f aca="true" t="shared" si="7" ref="U10:U28">IF($I10=0,0,$T10/$I10)</f>
        <v>0.22871060210635472</v>
      </c>
      <c r="V10" s="111">
        <v>0</v>
      </c>
      <c r="W10" s="113">
        <v>0</v>
      </c>
      <c r="X10" s="113">
        <f aca="true" t="shared" si="8" ref="X10:X28">$V10+$W10</f>
        <v>0</v>
      </c>
      <c r="Y10" s="100">
        <f aca="true" t="shared" si="9" ref="Y10:Y28">IF($I10=0,0,$X10/$I10)</f>
        <v>0</v>
      </c>
      <c r="Z10" s="72">
        <f aca="true" t="shared" si="10" ref="Z10:Z28">$J10+$N10+$R10</f>
        <v>4682796883</v>
      </c>
      <c r="AA10" s="73">
        <f aca="true" t="shared" si="11" ref="AA10:AA28">$K10+$O10+$S10</f>
        <v>25884428</v>
      </c>
      <c r="AB10" s="73">
        <f aca="true" t="shared" si="12" ref="AB10:AB28">$Z10+$AA10</f>
        <v>4708681311</v>
      </c>
      <c r="AC10" s="100">
        <f aca="true" t="shared" si="13" ref="AC10:AC28">IF($I10=0,0,$AB10/$I10)</f>
        <v>0.7520587308544222</v>
      </c>
      <c r="AD10" s="72">
        <v>4199407072</v>
      </c>
      <c r="AE10" s="73">
        <v>98333062</v>
      </c>
      <c r="AF10" s="73">
        <f aca="true" t="shared" si="14" ref="AF10:AF28">$AD10+$AE10</f>
        <v>4297740134</v>
      </c>
      <c r="AG10" s="73">
        <v>5780190096</v>
      </c>
      <c r="AH10" s="73">
        <v>5780190096</v>
      </c>
      <c r="AI10" s="73">
        <v>1261520082</v>
      </c>
      <c r="AJ10" s="100">
        <f aca="true" t="shared" si="15" ref="AJ10:AJ28">IF($AH10=0,0,$AI10/$AH10)</f>
        <v>0.21824889165375297</v>
      </c>
      <c r="AK10" s="100">
        <f aca="true" t="shared" si="16" ref="AK10:AK28">IF($AF10=0,0,(($T10/$AF10)-1))</f>
        <v>-0.6668086749425599</v>
      </c>
      <c r="AL10" s="12"/>
      <c r="AM10" s="12"/>
      <c r="AN10" s="12"/>
      <c r="AO10" s="12"/>
    </row>
    <row r="11" spans="1:41" s="13" customFormat="1" ht="13.5">
      <c r="A11" s="29"/>
      <c r="B11" s="38" t="s">
        <v>61</v>
      </c>
      <c r="C11" s="39" t="s">
        <v>62</v>
      </c>
      <c r="D11" s="72">
        <v>3056921435</v>
      </c>
      <c r="E11" s="73">
        <v>191488542</v>
      </c>
      <c r="F11" s="75">
        <f t="shared" si="0"/>
        <v>3248409977</v>
      </c>
      <c r="G11" s="72">
        <v>3106234740</v>
      </c>
      <c r="H11" s="73">
        <v>205555008</v>
      </c>
      <c r="I11" s="75">
        <f t="shared" si="1"/>
        <v>3311789748</v>
      </c>
      <c r="J11" s="72">
        <v>208118054</v>
      </c>
      <c r="K11" s="73">
        <v>-58665348</v>
      </c>
      <c r="L11" s="73">
        <f t="shared" si="2"/>
        <v>149452706</v>
      </c>
      <c r="M11" s="100">
        <f t="shared" si="3"/>
        <v>0.04600795683370726</v>
      </c>
      <c r="N11" s="111">
        <v>757379034</v>
      </c>
      <c r="O11" s="112">
        <v>-9234836</v>
      </c>
      <c r="P11" s="113">
        <f t="shared" si="4"/>
        <v>748144198</v>
      </c>
      <c r="Q11" s="100">
        <f t="shared" si="5"/>
        <v>0.2303108915737701</v>
      </c>
      <c r="R11" s="111">
        <v>679678817</v>
      </c>
      <c r="S11" s="113">
        <v>78993162</v>
      </c>
      <c r="T11" s="113">
        <f t="shared" si="6"/>
        <v>758671979</v>
      </c>
      <c r="U11" s="100">
        <f t="shared" si="7"/>
        <v>0.22908216907735895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f t="shared" si="10"/>
        <v>1645175905</v>
      </c>
      <c r="AA11" s="73">
        <f t="shared" si="11"/>
        <v>11092978</v>
      </c>
      <c r="AB11" s="73">
        <f t="shared" si="12"/>
        <v>1656268883</v>
      </c>
      <c r="AC11" s="100">
        <f t="shared" si="13"/>
        <v>0.5001129325918791</v>
      </c>
      <c r="AD11" s="72">
        <v>1735123623</v>
      </c>
      <c r="AE11" s="73">
        <v>0</v>
      </c>
      <c r="AF11" s="73">
        <f t="shared" si="14"/>
        <v>1735123623</v>
      </c>
      <c r="AG11" s="73">
        <v>3150962216</v>
      </c>
      <c r="AH11" s="73">
        <v>3150962216</v>
      </c>
      <c r="AI11" s="73">
        <v>811075883</v>
      </c>
      <c r="AJ11" s="100">
        <f t="shared" si="15"/>
        <v>0.25740577874323833</v>
      </c>
      <c r="AK11" s="100">
        <f t="shared" si="16"/>
        <v>-0.5627562388388969</v>
      </c>
      <c r="AL11" s="12"/>
      <c r="AM11" s="12"/>
      <c r="AN11" s="12"/>
      <c r="AO11" s="12"/>
    </row>
    <row r="12" spans="1:41" s="13" customFormat="1" ht="13.5">
      <c r="A12" s="29"/>
      <c r="B12" s="38" t="s">
        <v>63</v>
      </c>
      <c r="C12" s="39" t="s">
        <v>64</v>
      </c>
      <c r="D12" s="72">
        <v>5604622345</v>
      </c>
      <c r="E12" s="73">
        <v>434982444</v>
      </c>
      <c r="F12" s="75">
        <f t="shared" si="0"/>
        <v>6039604789</v>
      </c>
      <c r="G12" s="72">
        <v>5604622345</v>
      </c>
      <c r="H12" s="73">
        <v>434982444</v>
      </c>
      <c r="I12" s="75">
        <f t="shared" si="1"/>
        <v>6039604789</v>
      </c>
      <c r="J12" s="72">
        <v>1314701634</v>
      </c>
      <c r="K12" s="73">
        <v>550501466</v>
      </c>
      <c r="L12" s="73">
        <f t="shared" si="2"/>
        <v>1865203100</v>
      </c>
      <c r="M12" s="100">
        <f t="shared" si="3"/>
        <v>0.30882866763022565</v>
      </c>
      <c r="N12" s="111">
        <v>3406618</v>
      </c>
      <c r="O12" s="112">
        <v>11394276</v>
      </c>
      <c r="P12" s="113">
        <f t="shared" si="4"/>
        <v>14800894</v>
      </c>
      <c r="Q12" s="100">
        <f t="shared" si="5"/>
        <v>0.0024506394900138226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f t="shared" si="10"/>
        <v>1318108252</v>
      </c>
      <c r="AA12" s="73">
        <f t="shared" si="11"/>
        <v>561895742</v>
      </c>
      <c r="AB12" s="73">
        <f t="shared" si="12"/>
        <v>1880003994</v>
      </c>
      <c r="AC12" s="100">
        <f t="shared" si="13"/>
        <v>0.31127930712023943</v>
      </c>
      <c r="AD12" s="72">
        <v>3939708439</v>
      </c>
      <c r="AE12" s="73">
        <v>216494250</v>
      </c>
      <c r="AF12" s="73">
        <f t="shared" si="14"/>
        <v>4156202689</v>
      </c>
      <c r="AG12" s="73">
        <v>5480329673</v>
      </c>
      <c r="AH12" s="73">
        <v>5480329673</v>
      </c>
      <c r="AI12" s="73">
        <v>1588876756</v>
      </c>
      <c r="AJ12" s="100">
        <f t="shared" si="15"/>
        <v>0.2899235722675474</v>
      </c>
      <c r="AK12" s="100">
        <f t="shared" si="16"/>
        <v>-1</v>
      </c>
      <c r="AL12" s="12"/>
      <c r="AM12" s="12"/>
      <c r="AN12" s="12"/>
      <c r="AO12" s="12"/>
    </row>
    <row r="13" spans="1:41" s="13" customFormat="1" ht="13.5">
      <c r="A13" s="29"/>
      <c r="B13" s="38" t="s">
        <v>65</v>
      </c>
      <c r="C13" s="39" t="s">
        <v>66</v>
      </c>
      <c r="D13" s="72">
        <v>1978515125</v>
      </c>
      <c r="E13" s="73">
        <v>10543000</v>
      </c>
      <c r="F13" s="75">
        <f t="shared" si="0"/>
        <v>1989058125</v>
      </c>
      <c r="G13" s="72">
        <v>1913824741</v>
      </c>
      <c r="H13" s="73">
        <v>151271934</v>
      </c>
      <c r="I13" s="75">
        <f t="shared" si="1"/>
        <v>2065096675</v>
      </c>
      <c r="J13" s="72">
        <v>540133009</v>
      </c>
      <c r="K13" s="73">
        <v>22652032</v>
      </c>
      <c r="L13" s="73">
        <f t="shared" si="2"/>
        <v>562785041</v>
      </c>
      <c r="M13" s="100">
        <f t="shared" si="3"/>
        <v>0.2829404701282925</v>
      </c>
      <c r="N13" s="111">
        <v>357070324</v>
      </c>
      <c r="O13" s="112">
        <v>23764097</v>
      </c>
      <c r="P13" s="113">
        <f t="shared" si="4"/>
        <v>380834421</v>
      </c>
      <c r="Q13" s="100">
        <f t="shared" si="5"/>
        <v>0.19146470191764758</v>
      </c>
      <c r="R13" s="111">
        <v>617612842</v>
      </c>
      <c r="S13" s="113">
        <v>13656750</v>
      </c>
      <c r="T13" s="113">
        <f t="shared" si="6"/>
        <v>631269592</v>
      </c>
      <c r="U13" s="100">
        <f t="shared" si="7"/>
        <v>0.30568524933584523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f t="shared" si="10"/>
        <v>1514816175</v>
      </c>
      <c r="AA13" s="73">
        <f t="shared" si="11"/>
        <v>60072879</v>
      </c>
      <c r="AB13" s="73">
        <f t="shared" si="12"/>
        <v>1574889054</v>
      </c>
      <c r="AC13" s="100">
        <f t="shared" si="13"/>
        <v>0.7626224346131398</v>
      </c>
      <c r="AD13" s="72">
        <v>1390541119</v>
      </c>
      <c r="AE13" s="73">
        <v>0</v>
      </c>
      <c r="AF13" s="73">
        <f t="shared" si="14"/>
        <v>1390541119</v>
      </c>
      <c r="AG13" s="73">
        <v>1769823398</v>
      </c>
      <c r="AH13" s="73">
        <v>1769823398</v>
      </c>
      <c r="AI13" s="73">
        <v>414915233</v>
      </c>
      <c r="AJ13" s="100">
        <f t="shared" si="15"/>
        <v>0.23443877703779797</v>
      </c>
      <c r="AK13" s="100">
        <f t="shared" si="16"/>
        <v>-0.546025943875738</v>
      </c>
      <c r="AL13" s="12"/>
      <c r="AM13" s="12"/>
      <c r="AN13" s="12"/>
      <c r="AO13" s="12"/>
    </row>
    <row r="14" spans="1:41" s="13" customFormat="1" ht="13.5">
      <c r="A14" s="29"/>
      <c r="B14" s="38" t="s">
        <v>67</v>
      </c>
      <c r="C14" s="39" t="s">
        <v>68</v>
      </c>
      <c r="D14" s="72">
        <v>3195593600</v>
      </c>
      <c r="E14" s="73">
        <v>597533000</v>
      </c>
      <c r="F14" s="75">
        <f t="shared" si="0"/>
        <v>3793126600</v>
      </c>
      <c r="G14" s="72">
        <v>3184939900</v>
      </c>
      <c r="H14" s="73">
        <v>622844000</v>
      </c>
      <c r="I14" s="75">
        <f t="shared" si="1"/>
        <v>3807783900</v>
      </c>
      <c r="J14" s="72">
        <v>972772943</v>
      </c>
      <c r="K14" s="73">
        <v>57574296</v>
      </c>
      <c r="L14" s="73">
        <f t="shared" si="2"/>
        <v>1030347239</v>
      </c>
      <c r="M14" s="100">
        <f t="shared" si="3"/>
        <v>0.2716353414093798</v>
      </c>
      <c r="N14" s="111">
        <v>569061895</v>
      </c>
      <c r="O14" s="112">
        <v>30529333</v>
      </c>
      <c r="P14" s="113">
        <f t="shared" si="4"/>
        <v>599591228</v>
      </c>
      <c r="Q14" s="100">
        <f t="shared" si="5"/>
        <v>0.1580730861975448</v>
      </c>
      <c r="R14" s="111">
        <v>919096841</v>
      </c>
      <c r="S14" s="113">
        <v>177165080</v>
      </c>
      <c r="T14" s="113">
        <f t="shared" si="6"/>
        <v>1096261921</v>
      </c>
      <c r="U14" s="100">
        <f t="shared" si="7"/>
        <v>0.2879002458621667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f t="shared" si="10"/>
        <v>2460931679</v>
      </c>
      <c r="AA14" s="73">
        <f t="shared" si="11"/>
        <v>265268709</v>
      </c>
      <c r="AB14" s="73">
        <f t="shared" si="12"/>
        <v>2726200388</v>
      </c>
      <c r="AC14" s="100">
        <f t="shared" si="13"/>
        <v>0.7159545971083076</v>
      </c>
      <c r="AD14" s="72">
        <v>2258574249</v>
      </c>
      <c r="AE14" s="73">
        <v>210715773</v>
      </c>
      <c r="AF14" s="73">
        <f t="shared" si="14"/>
        <v>2469290022</v>
      </c>
      <c r="AG14" s="73">
        <v>3488782000</v>
      </c>
      <c r="AH14" s="73">
        <v>3488782000</v>
      </c>
      <c r="AI14" s="73">
        <v>735020274</v>
      </c>
      <c r="AJ14" s="100">
        <f t="shared" si="15"/>
        <v>0.21068105545144408</v>
      </c>
      <c r="AK14" s="100">
        <f t="shared" si="16"/>
        <v>-0.5560416511495546</v>
      </c>
      <c r="AL14" s="12"/>
      <c r="AM14" s="12"/>
      <c r="AN14" s="12"/>
      <c r="AO14" s="12"/>
    </row>
    <row r="15" spans="1:41" s="13" customFormat="1" ht="13.5">
      <c r="A15" s="29"/>
      <c r="B15" s="38" t="s">
        <v>69</v>
      </c>
      <c r="C15" s="39" t="s">
        <v>70</v>
      </c>
      <c r="D15" s="72">
        <v>3794801628</v>
      </c>
      <c r="E15" s="73">
        <v>1889186104</v>
      </c>
      <c r="F15" s="75">
        <f t="shared" si="0"/>
        <v>5683987732</v>
      </c>
      <c r="G15" s="72">
        <v>3895293736</v>
      </c>
      <c r="H15" s="73">
        <v>1533659102</v>
      </c>
      <c r="I15" s="75">
        <f t="shared" si="1"/>
        <v>5428952838</v>
      </c>
      <c r="J15" s="72">
        <v>962825262</v>
      </c>
      <c r="K15" s="73">
        <v>170032755</v>
      </c>
      <c r="L15" s="73">
        <f t="shared" si="2"/>
        <v>1132858017</v>
      </c>
      <c r="M15" s="100">
        <f t="shared" si="3"/>
        <v>0.19930690747662577</v>
      </c>
      <c r="N15" s="111">
        <v>846797787</v>
      </c>
      <c r="O15" s="112">
        <v>297036399</v>
      </c>
      <c r="P15" s="113">
        <f t="shared" si="4"/>
        <v>1143834186</v>
      </c>
      <c r="Q15" s="100">
        <f t="shared" si="5"/>
        <v>0.20123797585986766</v>
      </c>
      <c r="R15" s="111">
        <v>861788364</v>
      </c>
      <c r="S15" s="113">
        <v>176820773</v>
      </c>
      <c r="T15" s="113">
        <f t="shared" si="6"/>
        <v>1038609137</v>
      </c>
      <c r="U15" s="100">
        <f t="shared" si="7"/>
        <v>0.19130929444261272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f t="shared" si="10"/>
        <v>2671411413</v>
      </c>
      <c r="AA15" s="73">
        <f t="shared" si="11"/>
        <v>643889927</v>
      </c>
      <c r="AB15" s="73">
        <f t="shared" si="12"/>
        <v>3315301340</v>
      </c>
      <c r="AC15" s="100">
        <f t="shared" si="13"/>
        <v>0.6106704992525485</v>
      </c>
      <c r="AD15" s="72">
        <v>3913598963</v>
      </c>
      <c r="AE15" s="73">
        <v>1210791984</v>
      </c>
      <c r="AF15" s="73">
        <f t="shared" si="14"/>
        <v>5124390947</v>
      </c>
      <c r="AG15" s="73">
        <v>5526472000</v>
      </c>
      <c r="AH15" s="73">
        <v>5526472000</v>
      </c>
      <c r="AI15" s="73">
        <v>2956746778</v>
      </c>
      <c r="AJ15" s="100">
        <f t="shared" si="15"/>
        <v>0.5350152462547535</v>
      </c>
      <c r="AK15" s="100">
        <f t="shared" si="16"/>
        <v>-0.7973204722781664</v>
      </c>
      <c r="AL15" s="12"/>
      <c r="AM15" s="12"/>
      <c r="AN15" s="12"/>
      <c r="AO15" s="12"/>
    </row>
    <row r="16" spans="1:41" s="13" customFormat="1" ht="13.5">
      <c r="A16" s="29"/>
      <c r="B16" s="38" t="s">
        <v>71</v>
      </c>
      <c r="C16" s="39" t="s">
        <v>72</v>
      </c>
      <c r="D16" s="72">
        <v>2000925744</v>
      </c>
      <c r="E16" s="73">
        <v>100362850</v>
      </c>
      <c r="F16" s="75">
        <f t="shared" si="0"/>
        <v>2101288594</v>
      </c>
      <c r="G16" s="72">
        <v>2241409406</v>
      </c>
      <c r="H16" s="73">
        <v>100362850</v>
      </c>
      <c r="I16" s="75">
        <f t="shared" si="1"/>
        <v>2341772256</v>
      </c>
      <c r="J16" s="72">
        <v>540867730</v>
      </c>
      <c r="K16" s="73">
        <v>6265674</v>
      </c>
      <c r="L16" s="73">
        <f t="shared" si="2"/>
        <v>547133404</v>
      </c>
      <c r="M16" s="100">
        <f t="shared" si="3"/>
        <v>0.26037994284187316</v>
      </c>
      <c r="N16" s="111">
        <v>419124221</v>
      </c>
      <c r="O16" s="112">
        <v>17358917</v>
      </c>
      <c r="P16" s="113">
        <f t="shared" si="4"/>
        <v>436483138</v>
      </c>
      <c r="Q16" s="100">
        <f t="shared" si="5"/>
        <v>0.2077216519645754</v>
      </c>
      <c r="R16" s="111">
        <v>434676574</v>
      </c>
      <c r="S16" s="113">
        <v>13826245</v>
      </c>
      <c r="T16" s="113">
        <f t="shared" si="6"/>
        <v>448502819</v>
      </c>
      <c r="U16" s="100">
        <f t="shared" si="7"/>
        <v>0.19152281689684517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f t="shared" si="10"/>
        <v>1394668525</v>
      </c>
      <c r="AA16" s="73">
        <f t="shared" si="11"/>
        <v>37450836</v>
      </c>
      <c r="AB16" s="73">
        <f t="shared" si="12"/>
        <v>1432119361</v>
      </c>
      <c r="AC16" s="100">
        <f t="shared" si="13"/>
        <v>0.6115536458896369</v>
      </c>
      <c r="AD16" s="72">
        <v>1259179492</v>
      </c>
      <c r="AE16" s="73">
        <v>18051846</v>
      </c>
      <c r="AF16" s="73">
        <f t="shared" si="14"/>
        <v>1277231338</v>
      </c>
      <c r="AG16" s="73">
        <v>1593373580</v>
      </c>
      <c r="AH16" s="73">
        <v>1593373580</v>
      </c>
      <c r="AI16" s="73">
        <v>396118218</v>
      </c>
      <c r="AJ16" s="100">
        <f t="shared" si="15"/>
        <v>0.2486034806727497</v>
      </c>
      <c r="AK16" s="100">
        <f t="shared" si="16"/>
        <v>-0.6488476240315989</v>
      </c>
      <c r="AL16" s="12"/>
      <c r="AM16" s="12"/>
      <c r="AN16" s="12"/>
      <c r="AO16" s="12"/>
    </row>
    <row r="17" spans="1:41" s="13" customFormat="1" ht="13.5">
      <c r="A17" s="29"/>
      <c r="B17" s="38" t="s">
        <v>73</v>
      </c>
      <c r="C17" s="39" t="s">
        <v>74</v>
      </c>
      <c r="D17" s="72">
        <v>3181225158</v>
      </c>
      <c r="E17" s="73">
        <v>178986250</v>
      </c>
      <c r="F17" s="75">
        <f t="shared" si="0"/>
        <v>3360211408</v>
      </c>
      <c r="G17" s="72">
        <v>3146588666</v>
      </c>
      <c r="H17" s="73">
        <v>366887426</v>
      </c>
      <c r="I17" s="75">
        <f t="shared" si="1"/>
        <v>3513476092</v>
      </c>
      <c r="J17" s="72">
        <v>812044960</v>
      </c>
      <c r="K17" s="73">
        <v>21585345</v>
      </c>
      <c r="L17" s="73">
        <f t="shared" si="2"/>
        <v>833630305</v>
      </c>
      <c r="M17" s="100">
        <f t="shared" si="3"/>
        <v>0.24808864793902277</v>
      </c>
      <c r="N17" s="111">
        <v>768409453</v>
      </c>
      <c r="O17" s="112">
        <v>24048476</v>
      </c>
      <c r="P17" s="113">
        <f t="shared" si="4"/>
        <v>792457929</v>
      </c>
      <c r="Q17" s="100">
        <f t="shared" si="5"/>
        <v>0.2358357355472677</v>
      </c>
      <c r="R17" s="111">
        <v>733006359</v>
      </c>
      <c r="S17" s="113">
        <v>16563251</v>
      </c>
      <c r="T17" s="113">
        <f t="shared" si="6"/>
        <v>749569610</v>
      </c>
      <c r="U17" s="100">
        <f t="shared" si="7"/>
        <v>0.2133413150887039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f t="shared" si="10"/>
        <v>2313460772</v>
      </c>
      <c r="AA17" s="73">
        <f t="shared" si="11"/>
        <v>62197072</v>
      </c>
      <c r="AB17" s="73">
        <f t="shared" si="12"/>
        <v>2375657844</v>
      </c>
      <c r="AC17" s="100">
        <f t="shared" si="13"/>
        <v>0.6761559725450381</v>
      </c>
      <c r="AD17" s="72">
        <v>2136555624</v>
      </c>
      <c r="AE17" s="73">
        <v>94854075</v>
      </c>
      <c r="AF17" s="73">
        <f t="shared" si="14"/>
        <v>2231409699</v>
      </c>
      <c r="AG17" s="73">
        <v>3336733506</v>
      </c>
      <c r="AH17" s="73">
        <v>3336733506</v>
      </c>
      <c r="AI17" s="73">
        <v>725631253</v>
      </c>
      <c r="AJ17" s="100">
        <f t="shared" si="15"/>
        <v>0.2174675477364898</v>
      </c>
      <c r="AK17" s="100">
        <f t="shared" si="16"/>
        <v>-0.6640824809823505</v>
      </c>
      <c r="AL17" s="12"/>
      <c r="AM17" s="12"/>
      <c r="AN17" s="12"/>
      <c r="AO17" s="12"/>
    </row>
    <row r="18" spans="1:41" s="13" customFormat="1" ht="13.5">
      <c r="A18" s="29"/>
      <c r="B18" s="38" t="s">
        <v>75</v>
      </c>
      <c r="C18" s="39" t="s">
        <v>76</v>
      </c>
      <c r="D18" s="72">
        <v>1638859565</v>
      </c>
      <c r="E18" s="73">
        <v>115713843</v>
      </c>
      <c r="F18" s="75">
        <f t="shared" si="0"/>
        <v>1754573408</v>
      </c>
      <c r="G18" s="72">
        <v>1656539193</v>
      </c>
      <c r="H18" s="73">
        <v>464946423</v>
      </c>
      <c r="I18" s="75">
        <f t="shared" si="1"/>
        <v>2121485616</v>
      </c>
      <c r="J18" s="72">
        <v>445661419</v>
      </c>
      <c r="K18" s="73">
        <v>27455983</v>
      </c>
      <c r="L18" s="73">
        <f t="shared" si="2"/>
        <v>473117402</v>
      </c>
      <c r="M18" s="100">
        <f t="shared" si="3"/>
        <v>0.26964810924570903</v>
      </c>
      <c r="N18" s="111">
        <v>436815819</v>
      </c>
      <c r="O18" s="112">
        <v>15961595</v>
      </c>
      <c r="P18" s="113">
        <f t="shared" si="4"/>
        <v>452777414</v>
      </c>
      <c r="Q18" s="100">
        <f t="shared" si="5"/>
        <v>0.2580555546639175</v>
      </c>
      <c r="R18" s="111">
        <v>421145577</v>
      </c>
      <c r="S18" s="113">
        <v>252054935</v>
      </c>
      <c r="T18" s="113">
        <f t="shared" si="6"/>
        <v>673200512</v>
      </c>
      <c r="U18" s="100">
        <f t="shared" si="7"/>
        <v>0.3173250419059169</v>
      </c>
      <c r="V18" s="111">
        <v>0</v>
      </c>
      <c r="W18" s="113">
        <v>0</v>
      </c>
      <c r="X18" s="113">
        <f t="shared" si="8"/>
        <v>0</v>
      </c>
      <c r="Y18" s="100">
        <f t="shared" si="9"/>
        <v>0</v>
      </c>
      <c r="Z18" s="72">
        <f t="shared" si="10"/>
        <v>1303622815</v>
      </c>
      <c r="AA18" s="73">
        <f t="shared" si="11"/>
        <v>295472513</v>
      </c>
      <c r="AB18" s="73">
        <f t="shared" si="12"/>
        <v>1599095328</v>
      </c>
      <c r="AC18" s="100">
        <f t="shared" si="13"/>
        <v>0.7537620410620781</v>
      </c>
      <c r="AD18" s="72">
        <v>744295541</v>
      </c>
      <c r="AE18" s="73">
        <v>38564050</v>
      </c>
      <c r="AF18" s="73">
        <f t="shared" si="14"/>
        <v>782859591</v>
      </c>
      <c r="AG18" s="73">
        <v>1597876665</v>
      </c>
      <c r="AH18" s="73">
        <v>1597876665</v>
      </c>
      <c r="AI18" s="73">
        <v>367613093</v>
      </c>
      <c r="AJ18" s="100">
        <f t="shared" si="15"/>
        <v>0.23006349679685698</v>
      </c>
      <c r="AK18" s="100">
        <f t="shared" si="16"/>
        <v>-0.14007502783471681</v>
      </c>
      <c r="AL18" s="12"/>
      <c r="AM18" s="12"/>
      <c r="AN18" s="12"/>
      <c r="AO18" s="12"/>
    </row>
    <row r="19" spans="1:41" s="13" customFormat="1" ht="13.5">
      <c r="A19" s="29"/>
      <c r="B19" s="38" t="s">
        <v>77</v>
      </c>
      <c r="C19" s="39" t="s">
        <v>78</v>
      </c>
      <c r="D19" s="72">
        <v>2864566874</v>
      </c>
      <c r="E19" s="73">
        <v>682362001</v>
      </c>
      <c r="F19" s="75">
        <f t="shared" si="0"/>
        <v>3546928875</v>
      </c>
      <c r="G19" s="72">
        <v>3073730874</v>
      </c>
      <c r="H19" s="73">
        <v>764543184</v>
      </c>
      <c r="I19" s="75">
        <f t="shared" si="1"/>
        <v>3838274058</v>
      </c>
      <c r="J19" s="72">
        <v>855379963</v>
      </c>
      <c r="K19" s="73">
        <v>99905941</v>
      </c>
      <c r="L19" s="73">
        <f t="shared" si="2"/>
        <v>955285904</v>
      </c>
      <c r="M19" s="100">
        <f t="shared" si="3"/>
        <v>0.26932761768446795</v>
      </c>
      <c r="N19" s="111">
        <v>754356107</v>
      </c>
      <c r="O19" s="112">
        <v>197916972</v>
      </c>
      <c r="P19" s="113">
        <f t="shared" si="4"/>
        <v>952273079</v>
      </c>
      <c r="Q19" s="100">
        <f t="shared" si="5"/>
        <v>0.2684781997496355</v>
      </c>
      <c r="R19" s="111">
        <v>718576894</v>
      </c>
      <c r="S19" s="113">
        <v>86325859</v>
      </c>
      <c r="T19" s="113">
        <f t="shared" si="6"/>
        <v>804902753</v>
      </c>
      <c r="U19" s="100">
        <f t="shared" si="7"/>
        <v>0.2097043464945827</v>
      </c>
      <c r="V19" s="111">
        <v>0</v>
      </c>
      <c r="W19" s="113">
        <v>0</v>
      </c>
      <c r="X19" s="113">
        <f t="shared" si="8"/>
        <v>0</v>
      </c>
      <c r="Y19" s="100">
        <f t="shared" si="9"/>
        <v>0</v>
      </c>
      <c r="Z19" s="72">
        <f t="shared" si="10"/>
        <v>2328312964</v>
      </c>
      <c r="AA19" s="73">
        <f t="shared" si="11"/>
        <v>384148772</v>
      </c>
      <c r="AB19" s="73">
        <f t="shared" si="12"/>
        <v>2712461736</v>
      </c>
      <c r="AC19" s="100">
        <f t="shared" si="13"/>
        <v>0.7066878745530161</v>
      </c>
      <c r="AD19" s="72">
        <v>2382625231</v>
      </c>
      <c r="AE19" s="73">
        <v>357449258</v>
      </c>
      <c r="AF19" s="73">
        <f t="shared" si="14"/>
        <v>2740074489</v>
      </c>
      <c r="AG19" s="73">
        <v>3431083366</v>
      </c>
      <c r="AH19" s="73">
        <v>3431083366</v>
      </c>
      <c r="AI19" s="73">
        <v>900976986</v>
      </c>
      <c r="AJ19" s="100">
        <f t="shared" si="15"/>
        <v>0.2625925662221289</v>
      </c>
      <c r="AK19" s="100">
        <f t="shared" si="16"/>
        <v>-0.7062478570450279</v>
      </c>
      <c r="AL19" s="12"/>
      <c r="AM19" s="12"/>
      <c r="AN19" s="12"/>
      <c r="AO19" s="12"/>
    </row>
    <row r="20" spans="1:41" s="13" customFormat="1" ht="13.5">
      <c r="A20" s="29"/>
      <c r="B20" s="38" t="s">
        <v>79</v>
      </c>
      <c r="C20" s="39" t="s">
        <v>80</v>
      </c>
      <c r="D20" s="72">
        <v>2203611732</v>
      </c>
      <c r="E20" s="73">
        <v>184285000</v>
      </c>
      <c r="F20" s="75">
        <f t="shared" si="0"/>
        <v>2387896732</v>
      </c>
      <c r="G20" s="72">
        <v>2101557067</v>
      </c>
      <c r="H20" s="73">
        <v>189636147</v>
      </c>
      <c r="I20" s="75">
        <f t="shared" si="1"/>
        <v>2291193214</v>
      </c>
      <c r="J20" s="72">
        <v>681678092</v>
      </c>
      <c r="K20" s="73">
        <v>25967281</v>
      </c>
      <c r="L20" s="73">
        <f t="shared" si="2"/>
        <v>707645373</v>
      </c>
      <c r="M20" s="100">
        <f t="shared" si="3"/>
        <v>0.29634672367397835</v>
      </c>
      <c r="N20" s="111">
        <v>489973618</v>
      </c>
      <c r="O20" s="112">
        <v>42420816</v>
      </c>
      <c r="P20" s="113">
        <f t="shared" si="4"/>
        <v>532394434</v>
      </c>
      <c r="Q20" s="100">
        <f t="shared" si="5"/>
        <v>0.2229553844877074</v>
      </c>
      <c r="R20" s="111">
        <v>379394763</v>
      </c>
      <c r="S20" s="113">
        <v>17860553</v>
      </c>
      <c r="T20" s="113">
        <f t="shared" si="6"/>
        <v>397255316</v>
      </c>
      <c r="U20" s="100">
        <f t="shared" si="7"/>
        <v>0.1733835948765166</v>
      </c>
      <c r="V20" s="111">
        <v>0</v>
      </c>
      <c r="W20" s="113">
        <v>0</v>
      </c>
      <c r="X20" s="113">
        <f t="shared" si="8"/>
        <v>0</v>
      </c>
      <c r="Y20" s="100">
        <f t="shared" si="9"/>
        <v>0</v>
      </c>
      <c r="Z20" s="72">
        <f t="shared" si="10"/>
        <v>1551046473</v>
      </c>
      <c r="AA20" s="73">
        <f t="shared" si="11"/>
        <v>86248650</v>
      </c>
      <c r="AB20" s="73">
        <f t="shared" si="12"/>
        <v>1637295123</v>
      </c>
      <c r="AC20" s="100">
        <f t="shared" si="13"/>
        <v>0.7146036890278604</v>
      </c>
      <c r="AD20" s="72">
        <v>1500335940</v>
      </c>
      <c r="AE20" s="73">
        <v>100683336</v>
      </c>
      <c r="AF20" s="73">
        <f t="shared" si="14"/>
        <v>1601019276</v>
      </c>
      <c r="AG20" s="73">
        <v>2350634752</v>
      </c>
      <c r="AH20" s="73">
        <v>2350634752</v>
      </c>
      <c r="AI20" s="73">
        <v>489304427</v>
      </c>
      <c r="AJ20" s="100">
        <f t="shared" si="15"/>
        <v>0.20815842469089813</v>
      </c>
      <c r="AK20" s="100">
        <f t="shared" si="16"/>
        <v>-0.7518734958691403</v>
      </c>
      <c r="AL20" s="12"/>
      <c r="AM20" s="12"/>
      <c r="AN20" s="12"/>
      <c r="AO20" s="12"/>
    </row>
    <row r="21" spans="1:41" s="13" customFormat="1" ht="13.5">
      <c r="A21" s="29"/>
      <c r="B21" s="38" t="s">
        <v>81</v>
      </c>
      <c r="C21" s="39" t="s">
        <v>82</v>
      </c>
      <c r="D21" s="72">
        <v>1829055390</v>
      </c>
      <c r="E21" s="73">
        <v>281797000</v>
      </c>
      <c r="F21" s="75">
        <f t="shared" si="0"/>
        <v>2110852390</v>
      </c>
      <c r="G21" s="72">
        <v>1909055390</v>
      </c>
      <c r="H21" s="73">
        <v>283992742</v>
      </c>
      <c r="I21" s="75">
        <f t="shared" si="1"/>
        <v>2193048132</v>
      </c>
      <c r="J21" s="72">
        <v>572422283</v>
      </c>
      <c r="K21" s="73">
        <v>4843934</v>
      </c>
      <c r="L21" s="73">
        <f t="shared" si="2"/>
        <v>577266217</v>
      </c>
      <c r="M21" s="100">
        <f t="shared" si="3"/>
        <v>0.2734754072500541</v>
      </c>
      <c r="N21" s="111">
        <v>535293137</v>
      </c>
      <c r="O21" s="112">
        <v>27333165</v>
      </c>
      <c r="P21" s="113">
        <f t="shared" si="4"/>
        <v>562626302</v>
      </c>
      <c r="Q21" s="100">
        <f t="shared" si="5"/>
        <v>0.2665398607052765</v>
      </c>
      <c r="R21" s="111">
        <v>306322624</v>
      </c>
      <c r="S21" s="113">
        <v>63463716</v>
      </c>
      <c r="T21" s="113">
        <f t="shared" si="6"/>
        <v>369786340</v>
      </c>
      <c r="U21" s="100">
        <f t="shared" si="7"/>
        <v>0.16861752125009905</v>
      </c>
      <c r="V21" s="111">
        <v>0</v>
      </c>
      <c r="W21" s="113">
        <v>0</v>
      </c>
      <c r="X21" s="113">
        <f t="shared" si="8"/>
        <v>0</v>
      </c>
      <c r="Y21" s="100">
        <f t="shared" si="9"/>
        <v>0</v>
      </c>
      <c r="Z21" s="72">
        <f t="shared" si="10"/>
        <v>1414038044</v>
      </c>
      <c r="AA21" s="73">
        <f t="shared" si="11"/>
        <v>95640815</v>
      </c>
      <c r="AB21" s="73">
        <f t="shared" si="12"/>
        <v>1509678859</v>
      </c>
      <c r="AC21" s="100">
        <f t="shared" si="13"/>
        <v>0.6883929435799542</v>
      </c>
      <c r="AD21" s="72">
        <v>1260053327</v>
      </c>
      <c r="AE21" s="73">
        <v>158613910</v>
      </c>
      <c r="AF21" s="73">
        <f t="shared" si="14"/>
        <v>1418667237</v>
      </c>
      <c r="AG21" s="73">
        <v>2075258000</v>
      </c>
      <c r="AH21" s="73">
        <v>2075258000</v>
      </c>
      <c r="AI21" s="73">
        <v>328785029</v>
      </c>
      <c r="AJ21" s="100">
        <f t="shared" si="15"/>
        <v>0.15843091750519694</v>
      </c>
      <c r="AK21" s="100">
        <f t="shared" si="16"/>
        <v>-0.7393424403160442</v>
      </c>
      <c r="AL21" s="12"/>
      <c r="AM21" s="12"/>
      <c r="AN21" s="12"/>
      <c r="AO21" s="12"/>
    </row>
    <row r="22" spans="1:41" s="13" customFormat="1" ht="13.5">
      <c r="A22" s="29"/>
      <c r="B22" s="38" t="s">
        <v>83</v>
      </c>
      <c r="C22" s="39" t="s">
        <v>84</v>
      </c>
      <c r="D22" s="72">
        <v>5198465305</v>
      </c>
      <c r="E22" s="73">
        <v>788359829</v>
      </c>
      <c r="F22" s="75">
        <f t="shared" si="0"/>
        <v>5986825134</v>
      </c>
      <c r="G22" s="72">
        <v>5271194870</v>
      </c>
      <c r="H22" s="73">
        <v>829786664</v>
      </c>
      <c r="I22" s="75">
        <f t="shared" si="1"/>
        <v>6100981534</v>
      </c>
      <c r="J22" s="72">
        <v>886836921</v>
      </c>
      <c r="K22" s="73">
        <v>98328674</v>
      </c>
      <c r="L22" s="73">
        <f t="shared" si="2"/>
        <v>985165595</v>
      </c>
      <c r="M22" s="100">
        <f t="shared" si="3"/>
        <v>0.16455559882735002</v>
      </c>
      <c r="N22" s="111">
        <v>1236808767</v>
      </c>
      <c r="O22" s="112">
        <v>89714332</v>
      </c>
      <c r="P22" s="113">
        <f t="shared" si="4"/>
        <v>1326523099</v>
      </c>
      <c r="Q22" s="100">
        <f t="shared" si="5"/>
        <v>0.22157371717214416</v>
      </c>
      <c r="R22" s="111">
        <v>1017397337</v>
      </c>
      <c r="S22" s="113">
        <v>92899369</v>
      </c>
      <c r="T22" s="113">
        <f t="shared" si="6"/>
        <v>1110296706</v>
      </c>
      <c r="U22" s="100">
        <f t="shared" si="7"/>
        <v>0.18198657049074096</v>
      </c>
      <c r="V22" s="111">
        <v>0</v>
      </c>
      <c r="W22" s="113">
        <v>0</v>
      </c>
      <c r="X22" s="113">
        <f t="shared" si="8"/>
        <v>0</v>
      </c>
      <c r="Y22" s="100">
        <f t="shared" si="9"/>
        <v>0</v>
      </c>
      <c r="Z22" s="72">
        <f t="shared" si="10"/>
        <v>3141043025</v>
      </c>
      <c r="AA22" s="73">
        <f t="shared" si="11"/>
        <v>280942375</v>
      </c>
      <c r="AB22" s="73">
        <f t="shared" si="12"/>
        <v>3421985400</v>
      </c>
      <c r="AC22" s="100">
        <f t="shared" si="13"/>
        <v>0.5608909617132436</v>
      </c>
      <c r="AD22" s="72">
        <v>2622777707</v>
      </c>
      <c r="AE22" s="73">
        <v>413578397</v>
      </c>
      <c r="AF22" s="73">
        <f t="shared" si="14"/>
        <v>3036356104</v>
      </c>
      <c r="AG22" s="73">
        <v>5744735685</v>
      </c>
      <c r="AH22" s="73">
        <v>5744735685</v>
      </c>
      <c r="AI22" s="73">
        <v>805729973</v>
      </c>
      <c r="AJ22" s="100">
        <f t="shared" si="15"/>
        <v>0.1402553602429143</v>
      </c>
      <c r="AK22" s="100">
        <f t="shared" si="16"/>
        <v>-0.634332513061518</v>
      </c>
      <c r="AL22" s="12"/>
      <c r="AM22" s="12"/>
      <c r="AN22" s="12"/>
      <c r="AO22" s="12"/>
    </row>
    <row r="23" spans="1:41" s="13" customFormat="1" ht="13.5">
      <c r="A23" s="29"/>
      <c r="B23" s="38" t="s">
        <v>85</v>
      </c>
      <c r="C23" s="39" t="s">
        <v>86</v>
      </c>
      <c r="D23" s="72">
        <v>2722181388</v>
      </c>
      <c r="E23" s="73">
        <v>164114549</v>
      </c>
      <c r="F23" s="75">
        <f t="shared" si="0"/>
        <v>2886295937</v>
      </c>
      <c r="G23" s="72">
        <v>2974277212</v>
      </c>
      <c r="H23" s="73">
        <v>189374549</v>
      </c>
      <c r="I23" s="75">
        <f t="shared" si="1"/>
        <v>3163651761</v>
      </c>
      <c r="J23" s="72">
        <v>707411859</v>
      </c>
      <c r="K23" s="73">
        <v>12689246</v>
      </c>
      <c r="L23" s="73">
        <f t="shared" si="2"/>
        <v>720101105</v>
      </c>
      <c r="M23" s="100">
        <f t="shared" si="3"/>
        <v>0.2494896991569302</v>
      </c>
      <c r="N23" s="111">
        <v>824348667</v>
      </c>
      <c r="O23" s="112">
        <v>38891026</v>
      </c>
      <c r="P23" s="113">
        <f t="shared" si="4"/>
        <v>863239693</v>
      </c>
      <c r="Q23" s="100">
        <f t="shared" si="5"/>
        <v>0.2990821841703615</v>
      </c>
      <c r="R23" s="111">
        <v>662865968</v>
      </c>
      <c r="S23" s="113">
        <v>22796061</v>
      </c>
      <c r="T23" s="113">
        <f t="shared" si="6"/>
        <v>685662029</v>
      </c>
      <c r="U23" s="100">
        <f t="shared" si="7"/>
        <v>0.2167311957189842</v>
      </c>
      <c r="V23" s="111">
        <v>0</v>
      </c>
      <c r="W23" s="113">
        <v>0</v>
      </c>
      <c r="X23" s="113">
        <f t="shared" si="8"/>
        <v>0</v>
      </c>
      <c r="Y23" s="100">
        <f t="shared" si="9"/>
        <v>0</v>
      </c>
      <c r="Z23" s="72">
        <f t="shared" si="10"/>
        <v>2194626494</v>
      </c>
      <c r="AA23" s="73">
        <f t="shared" si="11"/>
        <v>74376333</v>
      </c>
      <c r="AB23" s="73">
        <f t="shared" si="12"/>
        <v>2269002827</v>
      </c>
      <c r="AC23" s="100">
        <f t="shared" si="13"/>
        <v>0.7172100466211837</v>
      </c>
      <c r="AD23" s="72">
        <v>1970456540</v>
      </c>
      <c r="AE23" s="73">
        <v>122964124</v>
      </c>
      <c r="AF23" s="73">
        <f t="shared" si="14"/>
        <v>2093420664</v>
      </c>
      <c r="AG23" s="73">
        <v>2941029575</v>
      </c>
      <c r="AH23" s="73">
        <v>2941029575</v>
      </c>
      <c r="AI23" s="73">
        <v>858626909</v>
      </c>
      <c r="AJ23" s="100">
        <f t="shared" si="15"/>
        <v>0.29194773024341314</v>
      </c>
      <c r="AK23" s="100">
        <f t="shared" si="16"/>
        <v>-0.672468108875035</v>
      </c>
      <c r="AL23" s="12"/>
      <c r="AM23" s="12"/>
      <c r="AN23" s="12"/>
      <c r="AO23" s="12"/>
    </row>
    <row r="24" spans="1:41" s="13" customFormat="1" ht="13.5">
      <c r="A24" s="29"/>
      <c r="B24" s="38" t="s">
        <v>87</v>
      </c>
      <c r="C24" s="39" t="s">
        <v>88</v>
      </c>
      <c r="D24" s="72">
        <v>1715897285</v>
      </c>
      <c r="E24" s="73">
        <v>21147827</v>
      </c>
      <c r="F24" s="75">
        <f t="shared" si="0"/>
        <v>1737045112</v>
      </c>
      <c r="G24" s="72">
        <v>1664475177</v>
      </c>
      <c r="H24" s="73">
        <v>0</v>
      </c>
      <c r="I24" s="75">
        <f t="shared" si="1"/>
        <v>1664475177</v>
      </c>
      <c r="J24" s="72">
        <v>471080913</v>
      </c>
      <c r="K24" s="73">
        <v>35268689</v>
      </c>
      <c r="L24" s="73">
        <f t="shared" si="2"/>
        <v>506349602</v>
      </c>
      <c r="M24" s="100">
        <f t="shared" si="3"/>
        <v>0.2915005479719516</v>
      </c>
      <c r="N24" s="111">
        <v>416111347</v>
      </c>
      <c r="O24" s="112">
        <v>40295808</v>
      </c>
      <c r="P24" s="113">
        <f t="shared" si="4"/>
        <v>456407155</v>
      </c>
      <c r="Q24" s="100">
        <f t="shared" si="5"/>
        <v>0.2627491662979908</v>
      </c>
      <c r="R24" s="111">
        <v>373653195</v>
      </c>
      <c r="S24" s="113">
        <v>26210004</v>
      </c>
      <c r="T24" s="113">
        <f t="shared" si="6"/>
        <v>399863199</v>
      </c>
      <c r="U24" s="100">
        <f t="shared" si="7"/>
        <v>0.24023380133592703</v>
      </c>
      <c r="V24" s="111">
        <v>0</v>
      </c>
      <c r="W24" s="113">
        <v>0</v>
      </c>
      <c r="X24" s="113">
        <f t="shared" si="8"/>
        <v>0</v>
      </c>
      <c r="Y24" s="100">
        <f t="shared" si="9"/>
        <v>0</v>
      </c>
      <c r="Z24" s="72">
        <f t="shared" si="10"/>
        <v>1260845455</v>
      </c>
      <c r="AA24" s="73">
        <f t="shared" si="11"/>
        <v>101774501</v>
      </c>
      <c r="AB24" s="73">
        <f t="shared" si="12"/>
        <v>1362619956</v>
      </c>
      <c r="AC24" s="100">
        <f t="shared" si="13"/>
        <v>0.8186484093177918</v>
      </c>
      <c r="AD24" s="72">
        <v>1183480133</v>
      </c>
      <c r="AE24" s="73">
        <v>7075443</v>
      </c>
      <c r="AF24" s="73">
        <f t="shared" si="14"/>
        <v>1190555576</v>
      </c>
      <c r="AG24" s="73">
        <v>1528784664</v>
      </c>
      <c r="AH24" s="73">
        <v>1528784664</v>
      </c>
      <c r="AI24" s="73">
        <v>363834568</v>
      </c>
      <c r="AJ24" s="100">
        <f t="shared" si="15"/>
        <v>0.23798941510051674</v>
      </c>
      <c r="AK24" s="100">
        <f t="shared" si="16"/>
        <v>-0.6641373094539184</v>
      </c>
      <c r="AL24" s="12"/>
      <c r="AM24" s="12"/>
      <c r="AN24" s="12"/>
      <c r="AO24" s="12"/>
    </row>
    <row r="25" spans="1:41" s="13" customFormat="1" ht="13.5">
      <c r="A25" s="29"/>
      <c r="B25" s="38" t="s">
        <v>89</v>
      </c>
      <c r="C25" s="39" t="s">
        <v>90</v>
      </c>
      <c r="D25" s="72">
        <v>2331776768</v>
      </c>
      <c r="E25" s="73">
        <v>378029950</v>
      </c>
      <c r="F25" s="75">
        <f t="shared" si="0"/>
        <v>2709806718</v>
      </c>
      <c r="G25" s="72">
        <v>2313315801</v>
      </c>
      <c r="H25" s="73">
        <v>293413739</v>
      </c>
      <c r="I25" s="75">
        <f t="shared" si="1"/>
        <v>2606729540</v>
      </c>
      <c r="J25" s="72">
        <v>584609283</v>
      </c>
      <c r="K25" s="73">
        <v>26943431</v>
      </c>
      <c r="L25" s="73">
        <f t="shared" si="2"/>
        <v>611552714</v>
      </c>
      <c r="M25" s="100">
        <f t="shared" si="3"/>
        <v>0.2256813041084209</v>
      </c>
      <c r="N25" s="111">
        <v>511977428</v>
      </c>
      <c r="O25" s="112">
        <v>66565708</v>
      </c>
      <c r="P25" s="113">
        <f t="shared" si="4"/>
        <v>578543136</v>
      </c>
      <c r="Q25" s="100">
        <f t="shared" si="5"/>
        <v>0.21349977921192828</v>
      </c>
      <c r="R25" s="111">
        <v>562609225</v>
      </c>
      <c r="S25" s="113">
        <v>63895547</v>
      </c>
      <c r="T25" s="113">
        <f t="shared" si="6"/>
        <v>626504772</v>
      </c>
      <c r="U25" s="100">
        <f t="shared" si="7"/>
        <v>0.240341302151354</v>
      </c>
      <c r="V25" s="111">
        <v>0</v>
      </c>
      <c r="W25" s="113">
        <v>0</v>
      </c>
      <c r="X25" s="113">
        <f t="shared" si="8"/>
        <v>0</v>
      </c>
      <c r="Y25" s="100">
        <f t="shared" si="9"/>
        <v>0</v>
      </c>
      <c r="Z25" s="72">
        <f t="shared" si="10"/>
        <v>1659195936</v>
      </c>
      <c r="AA25" s="73">
        <f t="shared" si="11"/>
        <v>157404686</v>
      </c>
      <c r="AB25" s="73">
        <f t="shared" si="12"/>
        <v>1816600622</v>
      </c>
      <c r="AC25" s="100">
        <f t="shared" si="13"/>
        <v>0.6968888003624649</v>
      </c>
      <c r="AD25" s="72">
        <v>1645417477</v>
      </c>
      <c r="AE25" s="73">
        <v>331400505</v>
      </c>
      <c r="AF25" s="73">
        <f t="shared" si="14"/>
        <v>1976817982</v>
      </c>
      <c r="AG25" s="73">
        <v>2704116414</v>
      </c>
      <c r="AH25" s="73">
        <v>2704116414</v>
      </c>
      <c r="AI25" s="73">
        <v>464470401</v>
      </c>
      <c r="AJ25" s="100">
        <f t="shared" si="15"/>
        <v>0.17176420312206278</v>
      </c>
      <c r="AK25" s="100">
        <f t="shared" si="16"/>
        <v>-0.6830741233109645</v>
      </c>
      <c r="AL25" s="12"/>
      <c r="AM25" s="12"/>
      <c r="AN25" s="12"/>
      <c r="AO25" s="12"/>
    </row>
    <row r="26" spans="1:41" s="13" customFormat="1" ht="13.5">
      <c r="A26" s="29"/>
      <c r="B26" s="38" t="s">
        <v>91</v>
      </c>
      <c r="C26" s="39" t="s">
        <v>92</v>
      </c>
      <c r="D26" s="72">
        <v>1778647259</v>
      </c>
      <c r="E26" s="73">
        <v>558276528</v>
      </c>
      <c r="F26" s="75">
        <f t="shared" si="0"/>
        <v>2336923787</v>
      </c>
      <c r="G26" s="72">
        <v>1809439633</v>
      </c>
      <c r="H26" s="73">
        <v>612498440</v>
      </c>
      <c r="I26" s="75">
        <f t="shared" si="1"/>
        <v>2421938073</v>
      </c>
      <c r="J26" s="72">
        <v>481268843</v>
      </c>
      <c r="K26" s="73">
        <v>94074431</v>
      </c>
      <c r="L26" s="73">
        <f t="shared" si="2"/>
        <v>575343274</v>
      </c>
      <c r="M26" s="100">
        <f t="shared" si="3"/>
        <v>0.24619684955091778</v>
      </c>
      <c r="N26" s="111">
        <v>363550167</v>
      </c>
      <c r="O26" s="112">
        <v>108904171</v>
      </c>
      <c r="P26" s="113">
        <f t="shared" si="4"/>
        <v>472454338</v>
      </c>
      <c r="Q26" s="100">
        <f t="shared" si="5"/>
        <v>0.20216933929476066</v>
      </c>
      <c r="R26" s="111">
        <v>368382734</v>
      </c>
      <c r="S26" s="113">
        <v>70659176</v>
      </c>
      <c r="T26" s="113">
        <f t="shared" si="6"/>
        <v>439041910</v>
      </c>
      <c r="U26" s="100">
        <f t="shared" si="7"/>
        <v>0.1812770998955265</v>
      </c>
      <c r="V26" s="111">
        <v>0</v>
      </c>
      <c r="W26" s="113">
        <v>0</v>
      </c>
      <c r="X26" s="113">
        <f t="shared" si="8"/>
        <v>0</v>
      </c>
      <c r="Y26" s="100">
        <f t="shared" si="9"/>
        <v>0</v>
      </c>
      <c r="Z26" s="72">
        <f t="shared" si="10"/>
        <v>1213201744</v>
      </c>
      <c r="AA26" s="73">
        <f t="shared" si="11"/>
        <v>273637778</v>
      </c>
      <c r="AB26" s="73">
        <f t="shared" si="12"/>
        <v>1486839522</v>
      </c>
      <c r="AC26" s="100">
        <f t="shared" si="13"/>
        <v>0.613904846938669</v>
      </c>
      <c r="AD26" s="72">
        <v>1125926514</v>
      </c>
      <c r="AE26" s="73">
        <v>223179275</v>
      </c>
      <c r="AF26" s="73">
        <f t="shared" si="14"/>
        <v>1349105789</v>
      </c>
      <c r="AG26" s="73">
        <v>2104476688</v>
      </c>
      <c r="AH26" s="73">
        <v>2104476688</v>
      </c>
      <c r="AI26" s="73">
        <v>401561770</v>
      </c>
      <c r="AJ26" s="100">
        <f t="shared" si="15"/>
        <v>0.1908131234191177</v>
      </c>
      <c r="AK26" s="100">
        <f t="shared" si="16"/>
        <v>-0.6745682113443218</v>
      </c>
      <c r="AL26" s="12"/>
      <c r="AM26" s="12"/>
      <c r="AN26" s="12"/>
      <c r="AO26" s="12"/>
    </row>
    <row r="27" spans="1:41" s="13" customFormat="1" ht="13.5">
      <c r="A27" s="29"/>
      <c r="B27" s="40" t="s">
        <v>93</v>
      </c>
      <c r="C27" s="39" t="s">
        <v>94</v>
      </c>
      <c r="D27" s="72">
        <v>2203433630</v>
      </c>
      <c r="E27" s="73">
        <v>344372281</v>
      </c>
      <c r="F27" s="75">
        <f t="shared" si="0"/>
        <v>2547805911</v>
      </c>
      <c r="G27" s="72">
        <v>2282734497</v>
      </c>
      <c r="H27" s="73">
        <v>292050565</v>
      </c>
      <c r="I27" s="75">
        <f t="shared" si="1"/>
        <v>2574785062</v>
      </c>
      <c r="J27" s="72">
        <v>422787257</v>
      </c>
      <c r="K27" s="73">
        <v>34550334</v>
      </c>
      <c r="L27" s="73">
        <f t="shared" si="2"/>
        <v>457337591</v>
      </c>
      <c r="M27" s="100">
        <f t="shared" si="3"/>
        <v>0.17950252373050563</v>
      </c>
      <c r="N27" s="111">
        <v>415819659</v>
      </c>
      <c r="O27" s="112">
        <v>39462228</v>
      </c>
      <c r="P27" s="113">
        <f t="shared" si="4"/>
        <v>455281887</v>
      </c>
      <c r="Q27" s="100">
        <f t="shared" si="5"/>
        <v>0.17869567106126397</v>
      </c>
      <c r="R27" s="111">
        <v>529511031</v>
      </c>
      <c r="S27" s="113">
        <v>17464999</v>
      </c>
      <c r="T27" s="113">
        <f t="shared" si="6"/>
        <v>546976030</v>
      </c>
      <c r="U27" s="100">
        <f t="shared" si="7"/>
        <v>0.21243560795522434</v>
      </c>
      <c r="V27" s="111">
        <v>0</v>
      </c>
      <c r="W27" s="113">
        <v>0</v>
      </c>
      <c r="X27" s="113">
        <f t="shared" si="8"/>
        <v>0</v>
      </c>
      <c r="Y27" s="100">
        <f t="shared" si="9"/>
        <v>0</v>
      </c>
      <c r="Z27" s="72">
        <f t="shared" si="10"/>
        <v>1368117947</v>
      </c>
      <c r="AA27" s="73">
        <f t="shared" si="11"/>
        <v>91477561</v>
      </c>
      <c r="AB27" s="73">
        <f t="shared" si="12"/>
        <v>1459595508</v>
      </c>
      <c r="AC27" s="100">
        <f t="shared" si="13"/>
        <v>0.5668805251131288</v>
      </c>
      <c r="AD27" s="72">
        <v>1255658241</v>
      </c>
      <c r="AE27" s="73">
        <v>110721529</v>
      </c>
      <c r="AF27" s="73">
        <f t="shared" si="14"/>
        <v>1366379770</v>
      </c>
      <c r="AG27" s="73">
        <v>2331599898</v>
      </c>
      <c r="AH27" s="73">
        <v>2331599898</v>
      </c>
      <c r="AI27" s="73">
        <v>536520859</v>
      </c>
      <c r="AJ27" s="100">
        <f t="shared" si="15"/>
        <v>0.230108458771257</v>
      </c>
      <c r="AK27" s="100">
        <f t="shared" si="16"/>
        <v>-0.599689601669088</v>
      </c>
      <c r="AL27" s="12"/>
      <c r="AM27" s="12"/>
      <c r="AN27" s="12"/>
      <c r="AO27" s="12"/>
    </row>
    <row r="28" spans="1:41" s="13" customFormat="1" ht="13.5">
      <c r="A28" s="41"/>
      <c r="B28" s="42" t="s">
        <v>614</v>
      </c>
      <c r="C28" s="41"/>
      <c r="D28" s="76">
        <f>SUM(D9:D27)</f>
        <v>55744501278</v>
      </c>
      <c r="E28" s="77">
        <f>SUM(E9:E27)</f>
        <v>7613721999</v>
      </c>
      <c r="F28" s="78">
        <f t="shared" si="0"/>
        <v>63358223277</v>
      </c>
      <c r="G28" s="76">
        <f>SUM(G9:G27)</f>
        <v>56858643763</v>
      </c>
      <c r="H28" s="77">
        <f>SUM(H9:H27)</f>
        <v>7891868399</v>
      </c>
      <c r="I28" s="78">
        <f t="shared" si="1"/>
        <v>64750512162</v>
      </c>
      <c r="J28" s="76">
        <f>SUM(J9:J27)</f>
        <v>13949099977</v>
      </c>
      <c r="K28" s="77">
        <f>SUM(K9:K27)</f>
        <v>1250305159</v>
      </c>
      <c r="L28" s="77">
        <f t="shared" si="2"/>
        <v>15199405136</v>
      </c>
      <c r="M28" s="101">
        <f t="shared" si="3"/>
        <v>0.23989632836685962</v>
      </c>
      <c r="N28" s="114">
        <f>SUM(N9:N27)</f>
        <v>11817104331</v>
      </c>
      <c r="O28" s="115">
        <f>SUM(O9:O27)</f>
        <v>1122209886</v>
      </c>
      <c r="P28" s="116">
        <f t="shared" si="4"/>
        <v>12939314217</v>
      </c>
      <c r="Q28" s="101">
        <f t="shared" si="5"/>
        <v>0.20422470119513544</v>
      </c>
      <c r="R28" s="114">
        <f>SUM(R9:R27)</f>
        <v>11609580152</v>
      </c>
      <c r="S28" s="116">
        <f>SUM(S9:S27)</f>
        <v>1230116792</v>
      </c>
      <c r="T28" s="116">
        <f t="shared" si="6"/>
        <v>12839696944</v>
      </c>
      <c r="U28" s="101">
        <f t="shared" si="7"/>
        <v>0.19829490941903632</v>
      </c>
      <c r="V28" s="114">
        <f>SUM(V9:V27)</f>
        <v>0</v>
      </c>
      <c r="W28" s="116">
        <f>SUM(W9:W27)</f>
        <v>0</v>
      </c>
      <c r="X28" s="116">
        <f t="shared" si="8"/>
        <v>0</v>
      </c>
      <c r="Y28" s="101">
        <f t="shared" si="9"/>
        <v>0</v>
      </c>
      <c r="Z28" s="76">
        <f t="shared" si="10"/>
        <v>37375784460</v>
      </c>
      <c r="AA28" s="77">
        <f t="shared" si="11"/>
        <v>3602631837</v>
      </c>
      <c r="AB28" s="77">
        <f t="shared" si="12"/>
        <v>40978416297</v>
      </c>
      <c r="AC28" s="101">
        <f t="shared" si="13"/>
        <v>0.6328662882924487</v>
      </c>
      <c r="AD28" s="76">
        <f>SUM(AD9:AD27)</f>
        <v>38191520355</v>
      </c>
      <c r="AE28" s="77">
        <f>SUM(AE9:AE27)</f>
        <v>3767670547</v>
      </c>
      <c r="AF28" s="77">
        <f t="shared" si="14"/>
        <v>41959190902</v>
      </c>
      <c r="AG28" s="77">
        <f>SUM(AG9:AG27)</f>
        <v>59568809869</v>
      </c>
      <c r="AH28" s="77">
        <f>SUM(AH9:AH27)</f>
        <v>59568809869</v>
      </c>
      <c r="AI28" s="77">
        <f>SUM(AI9:AI27)</f>
        <v>15001403059</v>
      </c>
      <c r="AJ28" s="101">
        <f t="shared" si="15"/>
        <v>0.25183318404363203</v>
      </c>
      <c r="AK28" s="101">
        <f t="shared" si="16"/>
        <v>-0.6939956022033782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2"/>
      <c r="N29" s="82"/>
      <c r="O29" s="81"/>
      <c r="P29" s="80"/>
      <c r="Q29" s="102"/>
      <c r="R29" s="82"/>
      <c r="S29" s="80"/>
      <c r="T29" s="80"/>
      <c r="U29" s="102"/>
      <c r="V29" s="82"/>
      <c r="W29" s="80"/>
      <c r="X29" s="80"/>
      <c r="Y29" s="102"/>
      <c r="Z29" s="82"/>
      <c r="AA29" s="80"/>
      <c r="AB29" s="81"/>
      <c r="AC29" s="102"/>
      <c r="AD29" s="82"/>
      <c r="AE29" s="80"/>
      <c r="AF29" s="80"/>
      <c r="AG29" s="80"/>
      <c r="AH29" s="80"/>
      <c r="AI29" s="80"/>
      <c r="AJ29" s="102"/>
      <c r="AK29" s="102"/>
      <c r="AL29" s="12"/>
      <c r="AM29" s="12"/>
      <c r="AN29" s="12"/>
      <c r="AO29" s="12"/>
    </row>
    <row r="30" spans="1:41" s="13" customFormat="1" ht="13.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3"/>
      <c r="N30" s="83"/>
      <c r="O30" s="83"/>
      <c r="P30" s="83"/>
      <c r="Q30" s="103"/>
      <c r="R30" s="83"/>
      <c r="S30" s="83"/>
      <c r="T30" s="83"/>
      <c r="U30" s="103"/>
      <c r="V30" s="83"/>
      <c r="W30" s="83"/>
      <c r="X30" s="83"/>
      <c r="Y30" s="103"/>
      <c r="Z30" s="83"/>
      <c r="AA30" s="83"/>
      <c r="AB30" s="83"/>
      <c r="AC30" s="103"/>
      <c r="AD30" s="83"/>
      <c r="AE30" s="83"/>
      <c r="AF30" s="83"/>
      <c r="AG30" s="83"/>
      <c r="AH30" s="83"/>
      <c r="AI30" s="83"/>
      <c r="AJ30" s="103"/>
      <c r="AK30" s="103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40</v>
      </c>
      <c r="C9" s="64" t="s">
        <v>41</v>
      </c>
      <c r="D9" s="85">
        <v>7143008464</v>
      </c>
      <c r="E9" s="86">
        <v>1737412866</v>
      </c>
      <c r="F9" s="87">
        <f>$D9+$E9</f>
        <v>8880421330</v>
      </c>
      <c r="G9" s="85">
        <v>7146186183</v>
      </c>
      <c r="H9" s="86">
        <v>2233352248</v>
      </c>
      <c r="I9" s="87">
        <f>$G9+$H9</f>
        <v>9379538431</v>
      </c>
      <c r="J9" s="85">
        <v>1909479607</v>
      </c>
      <c r="K9" s="86">
        <v>135350551</v>
      </c>
      <c r="L9" s="88">
        <f>$J9+$K9</f>
        <v>2044830158</v>
      </c>
      <c r="M9" s="105">
        <f>IF($F9=0,0,$L9/$F9)</f>
        <v>0.23026274114856665</v>
      </c>
      <c r="N9" s="85">
        <v>1703926238</v>
      </c>
      <c r="O9" s="86">
        <v>414897831</v>
      </c>
      <c r="P9" s="88">
        <f>$N9+$O9</f>
        <v>2118824069</v>
      </c>
      <c r="Q9" s="105">
        <f>IF($F9=0,0,$P9/$F9)</f>
        <v>0.23859499344272667</v>
      </c>
      <c r="R9" s="85">
        <v>1617484549</v>
      </c>
      <c r="S9" s="86">
        <v>278869249</v>
      </c>
      <c r="T9" s="88">
        <f>$R9+$S9</f>
        <v>1896353798</v>
      </c>
      <c r="U9" s="105">
        <f>IF($I9=0,0,$T9/$I9)</f>
        <v>0.20217986332167734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5230890394</v>
      </c>
      <c r="AA9" s="88">
        <f>$K9+$O9+$S9</f>
        <v>829117631</v>
      </c>
      <c r="AB9" s="88">
        <f>$Z9+$AA9</f>
        <v>6060008025</v>
      </c>
      <c r="AC9" s="105">
        <f>IF($I9=0,0,$AB9/$I9)</f>
        <v>0.6460880852059062</v>
      </c>
      <c r="AD9" s="85">
        <v>4725233693</v>
      </c>
      <c r="AE9" s="86">
        <v>756163416</v>
      </c>
      <c r="AF9" s="88">
        <f>$AD9+$AE9</f>
        <v>5481397109</v>
      </c>
      <c r="AG9" s="86">
        <v>7346473554</v>
      </c>
      <c r="AH9" s="86">
        <v>7346473554</v>
      </c>
      <c r="AI9" s="126">
        <v>1576142367</v>
      </c>
      <c r="AJ9" s="127">
        <f>IF($AH9=0,0,$AI9/$AH9)</f>
        <v>0.21454407416219767</v>
      </c>
      <c r="AK9" s="128">
        <f>IF($AF9=0,0,(($T9/$AF9)-1))</f>
        <v>-0.6540382387391083</v>
      </c>
    </row>
    <row r="10" spans="1:37" ht="13.5">
      <c r="A10" s="62" t="s">
        <v>95</v>
      </c>
      <c r="B10" s="63" t="s">
        <v>52</v>
      </c>
      <c r="C10" s="64" t="s">
        <v>53</v>
      </c>
      <c r="D10" s="85">
        <v>20662255572</v>
      </c>
      <c r="E10" s="86">
        <v>1832627984</v>
      </c>
      <c r="F10" s="87">
        <f aca="true" t="shared" si="0" ref="F10:F55">$D10+$E10</f>
        <v>22494883556</v>
      </c>
      <c r="G10" s="85">
        <v>20662255572</v>
      </c>
      <c r="H10" s="86">
        <v>1832627984</v>
      </c>
      <c r="I10" s="87">
        <f aca="true" t="shared" si="1" ref="I10:I55">$G10+$H10</f>
        <v>22494883556</v>
      </c>
      <c r="J10" s="85">
        <v>3434253124</v>
      </c>
      <c r="K10" s="86">
        <v>2383734275</v>
      </c>
      <c r="L10" s="88">
        <f aca="true" t="shared" si="2" ref="L10:L55">$J10+$K10</f>
        <v>5817987399</v>
      </c>
      <c r="M10" s="105">
        <f aca="true" t="shared" si="3" ref="M10:M55">IF($F10=0,0,$L10/$F10)</f>
        <v>0.2586360309230489</v>
      </c>
      <c r="N10" s="85">
        <v>0</v>
      </c>
      <c r="O10" s="86">
        <v>0</v>
      </c>
      <c r="P10" s="88">
        <f aca="true" t="shared" si="4" ref="P10:P55">$N10+$O10</f>
        <v>0</v>
      </c>
      <c r="Q10" s="105">
        <f aca="true" t="shared" si="5" ref="Q10:Q55">IF($F10=0,0,$P10/$F10)</f>
        <v>0</v>
      </c>
      <c r="R10" s="85">
        <v>597514884</v>
      </c>
      <c r="S10" s="86">
        <v>52812484</v>
      </c>
      <c r="T10" s="88">
        <f aca="true" t="shared" si="6" ref="T10:T55">$R10+$S10</f>
        <v>650327368</v>
      </c>
      <c r="U10" s="105">
        <f aca="true" t="shared" si="7" ref="U10:U55">IF($I10=0,0,$T10/$I10)</f>
        <v>0.028910012642698917</v>
      </c>
      <c r="V10" s="85">
        <v>0</v>
      </c>
      <c r="W10" s="86">
        <v>0</v>
      </c>
      <c r="X10" s="88">
        <f aca="true" t="shared" si="8" ref="X10:X55">$V10+$W10</f>
        <v>0</v>
      </c>
      <c r="Y10" s="105">
        <f aca="true" t="shared" si="9" ref="Y10:Y55">IF($I10=0,0,$X10/$I10)</f>
        <v>0</v>
      </c>
      <c r="Z10" s="125">
        <f aca="true" t="shared" si="10" ref="Z10:Z55">$J10+$N10+$R10</f>
        <v>4031768008</v>
      </c>
      <c r="AA10" s="88">
        <f aca="true" t="shared" si="11" ref="AA10:AA55">$K10+$O10+$S10</f>
        <v>2436546759</v>
      </c>
      <c r="AB10" s="88">
        <f aca="true" t="shared" si="12" ref="AB10:AB55">$Z10+$AA10</f>
        <v>6468314767</v>
      </c>
      <c r="AC10" s="105">
        <f aca="true" t="shared" si="13" ref="AC10:AC55">IF($I10=0,0,$AB10/$I10)</f>
        <v>0.2875460435657478</v>
      </c>
      <c r="AD10" s="85">
        <v>7901388288</v>
      </c>
      <c r="AE10" s="86">
        <v>2013843136</v>
      </c>
      <c r="AF10" s="88">
        <f aca="true" t="shared" si="14" ref="AF10:AF55">$AD10+$AE10</f>
        <v>9915231424</v>
      </c>
      <c r="AG10" s="86">
        <v>-2885921870</v>
      </c>
      <c r="AH10" s="86">
        <v>-2885921870</v>
      </c>
      <c r="AI10" s="126">
        <v>2095544757</v>
      </c>
      <c r="AJ10" s="127">
        <f aca="true" t="shared" si="15" ref="AJ10:AJ55">IF($AH10=0,0,$AI10/$AH10)</f>
        <v>-0.7261266421602744</v>
      </c>
      <c r="AK10" s="128">
        <f aca="true" t="shared" si="16" ref="AK10:AK55">IF($AF10=0,0,(($T10/$AF10)-1))</f>
        <v>-0.9344112769344072</v>
      </c>
    </row>
    <row r="11" spans="1:37" ht="13.5">
      <c r="A11" s="65"/>
      <c r="B11" s="66" t="s">
        <v>96</v>
      </c>
      <c r="C11" s="67"/>
      <c r="D11" s="89">
        <f>SUM(D9:D10)</f>
        <v>27805264036</v>
      </c>
      <c r="E11" s="90">
        <f>SUM(E9:E10)</f>
        <v>3570040850</v>
      </c>
      <c r="F11" s="91">
        <f t="shared" si="0"/>
        <v>31375304886</v>
      </c>
      <c r="G11" s="89">
        <f>SUM(G9:G10)</f>
        <v>27808441755</v>
      </c>
      <c r="H11" s="90">
        <f>SUM(H9:H10)</f>
        <v>4065980232</v>
      </c>
      <c r="I11" s="91">
        <f t="shared" si="1"/>
        <v>31874421987</v>
      </c>
      <c r="J11" s="89">
        <f>SUM(J9:J10)</f>
        <v>5343732731</v>
      </c>
      <c r="K11" s="90">
        <f>SUM(K9:K10)</f>
        <v>2519084826</v>
      </c>
      <c r="L11" s="90">
        <f t="shared" si="2"/>
        <v>7862817557</v>
      </c>
      <c r="M11" s="106">
        <f t="shared" si="3"/>
        <v>0.2506052956479309</v>
      </c>
      <c r="N11" s="89">
        <f>SUM(N9:N10)</f>
        <v>1703926238</v>
      </c>
      <c r="O11" s="90">
        <f>SUM(O9:O10)</f>
        <v>414897831</v>
      </c>
      <c r="P11" s="90">
        <f t="shared" si="4"/>
        <v>2118824069</v>
      </c>
      <c r="Q11" s="106">
        <f t="shared" si="5"/>
        <v>0.06753158500606132</v>
      </c>
      <c r="R11" s="89">
        <f>SUM(R9:R10)</f>
        <v>2214999433</v>
      </c>
      <c r="S11" s="90">
        <f>SUM(S9:S10)</f>
        <v>331681733</v>
      </c>
      <c r="T11" s="90">
        <f t="shared" si="6"/>
        <v>2546681166</v>
      </c>
      <c r="U11" s="106">
        <f t="shared" si="7"/>
        <v>0.07989732855512377</v>
      </c>
      <c r="V11" s="89">
        <f>SUM(V9:V10)</f>
        <v>0</v>
      </c>
      <c r="W11" s="90">
        <f>SUM(W9:W10)</f>
        <v>0</v>
      </c>
      <c r="X11" s="90">
        <f t="shared" si="8"/>
        <v>0</v>
      </c>
      <c r="Y11" s="106">
        <f t="shared" si="9"/>
        <v>0</v>
      </c>
      <c r="Z11" s="89">
        <f t="shared" si="10"/>
        <v>9262658402</v>
      </c>
      <c r="AA11" s="90">
        <f t="shared" si="11"/>
        <v>3265664390</v>
      </c>
      <c r="AB11" s="90">
        <f t="shared" si="12"/>
        <v>12528322792</v>
      </c>
      <c r="AC11" s="106">
        <f t="shared" si="13"/>
        <v>0.3930525484386723</v>
      </c>
      <c r="AD11" s="89">
        <f>SUM(AD9:AD10)</f>
        <v>12626621981</v>
      </c>
      <c r="AE11" s="90">
        <f>SUM(AE9:AE10)</f>
        <v>2770006552</v>
      </c>
      <c r="AF11" s="90">
        <f t="shared" si="14"/>
        <v>15396628533</v>
      </c>
      <c r="AG11" s="90">
        <f>SUM(AG9:AG10)</f>
        <v>4460551684</v>
      </c>
      <c r="AH11" s="90">
        <f>SUM(AH9:AH10)</f>
        <v>4460551684</v>
      </c>
      <c r="AI11" s="91">
        <f>SUM(AI9:AI10)</f>
        <v>3671687124</v>
      </c>
      <c r="AJ11" s="129">
        <f t="shared" si="15"/>
        <v>0.8231464141913976</v>
      </c>
      <c r="AK11" s="130">
        <f t="shared" si="16"/>
        <v>-0.8345948815650367</v>
      </c>
    </row>
    <row r="12" spans="1:37" ht="13.5">
      <c r="A12" s="62" t="s">
        <v>97</v>
      </c>
      <c r="B12" s="63" t="s">
        <v>98</v>
      </c>
      <c r="C12" s="64" t="s">
        <v>99</v>
      </c>
      <c r="D12" s="85">
        <v>359393329</v>
      </c>
      <c r="E12" s="86">
        <v>32447438</v>
      </c>
      <c r="F12" s="87">
        <f t="shared" si="0"/>
        <v>391840767</v>
      </c>
      <c r="G12" s="85">
        <v>390797432</v>
      </c>
      <c r="H12" s="86">
        <v>78386515</v>
      </c>
      <c r="I12" s="87">
        <f t="shared" si="1"/>
        <v>469183947</v>
      </c>
      <c r="J12" s="85">
        <v>143242702</v>
      </c>
      <c r="K12" s="86">
        <v>5172350</v>
      </c>
      <c r="L12" s="88">
        <f t="shared" si="2"/>
        <v>148415052</v>
      </c>
      <c r="M12" s="105">
        <f t="shared" si="3"/>
        <v>0.3787636828507943</v>
      </c>
      <c r="N12" s="85">
        <v>78566543</v>
      </c>
      <c r="O12" s="86">
        <v>16110753</v>
      </c>
      <c r="P12" s="88">
        <f t="shared" si="4"/>
        <v>94677296</v>
      </c>
      <c r="Q12" s="105">
        <f t="shared" si="5"/>
        <v>0.24162186268893251</v>
      </c>
      <c r="R12" s="85">
        <v>76165048</v>
      </c>
      <c r="S12" s="86">
        <v>6218183</v>
      </c>
      <c r="T12" s="88">
        <f t="shared" si="6"/>
        <v>82383231</v>
      </c>
      <c r="U12" s="105">
        <f t="shared" si="7"/>
        <v>0.17558834126095965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297974293</v>
      </c>
      <c r="AA12" s="88">
        <f t="shared" si="11"/>
        <v>27501286</v>
      </c>
      <c r="AB12" s="88">
        <f t="shared" si="12"/>
        <v>325475579</v>
      </c>
      <c r="AC12" s="105">
        <f t="shared" si="13"/>
        <v>0.6937057013163326</v>
      </c>
      <c r="AD12" s="85">
        <v>267978241</v>
      </c>
      <c r="AE12" s="86">
        <v>13182926</v>
      </c>
      <c r="AF12" s="88">
        <f t="shared" si="14"/>
        <v>281161167</v>
      </c>
      <c r="AG12" s="86">
        <v>341902721</v>
      </c>
      <c r="AH12" s="86">
        <v>341902721</v>
      </c>
      <c r="AI12" s="126">
        <v>101573670</v>
      </c>
      <c r="AJ12" s="127">
        <f t="shared" si="15"/>
        <v>0.2970835379809686</v>
      </c>
      <c r="AK12" s="128">
        <f t="shared" si="16"/>
        <v>-0.7069892977076738</v>
      </c>
    </row>
    <row r="13" spans="1:37" ht="13.5">
      <c r="A13" s="62" t="s">
        <v>97</v>
      </c>
      <c r="B13" s="63" t="s">
        <v>100</v>
      </c>
      <c r="C13" s="64" t="s">
        <v>101</v>
      </c>
      <c r="D13" s="85">
        <v>235869252</v>
      </c>
      <c r="E13" s="86">
        <v>27674000</v>
      </c>
      <c r="F13" s="87">
        <f t="shared" si="0"/>
        <v>263543252</v>
      </c>
      <c r="G13" s="85">
        <v>246396700</v>
      </c>
      <c r="H13" s="86">
        <v>54041310</v>
      </c>
      <c r="I13" s="87">
        <f t="shared" si="1"/>
        <v>300438010</v>
      </c>
      <c r="J13" s="85">
        <v>79940428</v>
      </c>
      <c r="K13" s="86">
        <v>4282339</v>
      </c>
      <c r="L13" s="88">
        <f t="shared" si="2"/>
        <v>84222767</v>
      </c>
      <c r="M13" s="105">
        <f t="shared" si="3"/>
        <v>0.3195785373400492</v>
      </c>
      <c r="N13" s="85">
        <v>61836845</v>
      </c>
      <c r="O13" s="86">
        <v>12381718</v>
      </c>
      <c r="P13" s="88">
        <f t="shared" si="4"/>
        <v>74218563</v>
      </c>
      <c r="Q13" s="105">
        <f t="shared" si="5"/>
        <v>0.28161814972215643</v>
      </c>
      <c r="R13" s="85">
        <v>57304268</v>
      </c>
      <c r="S13" s="86">
        <v>7172503</v>
      </c>
      <c r="T13" s="88">
        <f t="shared" si="6"/>
        <v>64476771</v>
      </c>
      <c r="U13" s="105">
        <f t="shared" si="7"/>
        <v>0.21460923336564505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199081541</v>
      </c>
      <c r="AA13" s="88">
        <f t="shared" si="11"/>
        <v>23836560</v>
      </c>
      <c r="AB13" s="88">
        <f t="shared" si="12"/>
        <v>222918101</v>
      </c>
      <c r="AC13" s="105">
        <f t="shared" si="13"/>
        <v>0.7419770254769029</v>
      </c>
      <c r="AD13" s="85">
        <v>171320361</v>
      </c>
      <c r="AE13" s="86">
        <v>27496324</v>
      </c>
      <c r="AF13" s="88">
        <f t="shared" si="14"/>
        <v>198816685</v>
      </c>
      <c r="AG13" s="86">
        <v>256180310</v>
      </c>
      <c r="AH13" s="86">
        <v>256180310</v>
      </c>
      <c r="AI13" s="126">
        <v>66575310</v>
      </c>
      <c r="AJ13" s="127">
        <f t="shared" si="15"/>
        <v>0.2598767641431927</v>
      </c>
      <c r="AK13" s="128">
        <f t="shared" si="16"/>
        <v>-0.6756973842512262</v>
      </c>
    </row>
    <row r="14" spans="1:37" ht="13.5">
      <c r="A14" s="62" t="s">
        <v>97</v>
      </c>
      <c r="B14" s="63" t="s">
        <v>102</v>
      </c>
      <c r="C14" s="64" t="s">
        <v>103</v>
      </c>
      <c r="D14" s="85">
        <v>484419540</v>
      </c>
      <c r="E14" s="86">
        <v>39068739</v>
      </c>
      <c r="F14" s="87">
        <f t="shared" si="0"/>
        <v>523488279</v>
      </c>
      <c r="G14" s="85">
        <v>542151100</v>
      </c>
      <c r="H14" s="86">
        <v>86163645</v>
      </c>
      <c r="I14" s="87">
        <f t="shared" si="1"/>
        <v>628314745</v>
      </c>
      <c r="J14" s="85">
        <v>165203717</v>
      </c>
      <c r="K14" s="86">
        <v>5524279</v>
      </c>
      <c r="L14" s="88">
        <f t="shared" si="2"/>
        <v>170727996</v>
      </c>
      <c r="M14" s="105">
        <f t="shared" si="3"/>
        <v>0.32613527914347057</v>
      </c>
      <c r="N14" s="85">
        <v>116012601</v>
      </c>
      <c r="O14" s="86">
        <v>16896456</v>
      </c>
      <c r="P14" s="88">
        <f t="shared" si="4"/>
        <v>132909057</v>
      </c>
      <c r="Q14" s="105">
        <f t="shared" si="5"/>
        <v>0.25389118024550844</v>
      </c>
      <c r="R14" s="85">
        <v>108337607</v>
      </c>
      <c r="S14" s="86">
        <v>9702817</v>
      </c>
      <c r="T14" s="88">
        <f t="shared" si="6"/>
        <v>118040424</v>
      </c>
      <c r="U14" s="105">
        <f t="shared" si="7"/>
        <v>0.18786830157869366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389553925</v>
      </c>
      <c r="AA14" s="88">
        <f t="shared" si="11"/>
        <v>32123552</v>
      </c>
      <c r="AB14" s="88">
        <f t="shared" si="12"/>
        <v>421677477</v>
      </c>
      <c r="AC14" s="105">
        <f t="shared" si="13"/>
        <v>0.6711245921819008</v>
      </c>
      <c r="AD14" s="85">
        <v>328327083</v>
      </c>
      <c r="AE14" s="86">
        <v>14290812</v>
      </c>
      <c r="AF14" s="88">
        <f t="shared" si="14"/>
        <v>342617895</v>
      </c>
      <c r="AG14" s="86">
        <v>423700048</v>
      </c>
      <c r="AH14" s="86">
        <v>423700048</v>
      </c>
      <c r="AI14" s="126">
        <v>109190948</v>
      </c>
      <c r="AJ14" s="127">
        <f t="shared" si="15"/>
        <v>0.2577081322398151</v>
      </c>
      <c r="AK14" s="128">
        <f t="shared" si="16"/>
        <v>-0.6554750183144987</v>
      </c>
    </row>
    <row r="15" spans="1:37" ht="13.5">
      <c r="A15" s="62" t="s">
        <v>97</v>
      </c>
      <c r="B15" s="63" t="s">
        <v>104</v>
      </c>
      <c r="C15" s="64" t="s">
        <v>105</v>
      </c>
      <c r="D15" s="85">
        <v>389568631</v>
      </c>
      <c r="E15" s="86">
        <v>68572162</v>
      </c>
      <c r="F15" s="87">
        <f t="shared" si="0"/>
        <v>458140793</v>
      </c>
      <c r="G15" s="85">
        <v>391066146</v>
      </c>
      <c r="H15" s="86">
        <v>146902365</v>
      </c>
      <c r="I15" s="87">
        <f t="shared" si="1"/>
        <v>537968511</v>
      </c>
      <c r="J15" s="85">
        <v>119452757</v>
      </c>
      <c r="K15" s="86">
        <v>6738101</v>
      </c>
      <c r="L15" s="88">
        <f t="shared" si="2"/>
        <v>126190858</v>
      </c>
      <c r="M15" s="105">
        <f t="shared" si="3"/>
        <v>0.2754412179139874</v>
      </c>
      <c r="N15" s="85">
        <v>102234918</v>
      </c>
      <c r="O15" s="86">
        <v>7560711</v>
      </c>
      <c r="P15" s="88">
        <f t="shared" si="4"/>
        <v>109795629</v>
      </c>
      <c r="Q15" s="105">
        <f t="shared" si="5"/>
        <v>0.23965477573179125</v>
      </c>
      <c r="R15" s="85">
        <v>102319286</v>
      </c>
      <c r="S15" s="86">
        <v>7853446</v>
      </c>
      <c r="T15" s="88">
        <f t="shared" si="6"/>
        <v>110172732</v>
      </c>
      <c r="U15" s="105">
        <f t="shared" si="7"/>
        <v>0.2047940162802577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324006961</v>
      </c>
      <c r="AA15" s="88">
        <f t="shared" si="11"/>
        <v>22152258</v>
      </c>
      <c r="AB15" s="88">
        <f t="shared" si="12"/>
        <v>346159219</v>
      </c>
      <c r="AC15" s="105">
        <f t="shared" si="13"/>
        <v>0.6434562840054406</v>
      </c>
      <c r="AD15" s="85">
        <v>296202053</v>
      </c>
      <c r="AE15" s="86">
        <v>24897446</v>
      </c>
      <c r="AF15" s="88">
        <f t="shared" si="14"/>
        <v>321099499</v>
      </c>
      <c r="AG15" s="86">
        <v>393624944</v>
      </c>
      <c r="AH15" s="86">
        <v>393624944</v>
      </c>
      <c r="AI15" s="126">
        <v>105799246</v>
      </c>
      <c r="AJ15" s="127">
        <f t="shared" si="15"/>
        <v>0.26878186358027145</v>
      </c>
      <c r="AK15" s="128">
        <f t="shared" si="16"/>
        <v>-0.6568891189705656</v>
      </c>
    </row>
    <row r="16" spans="1:37" ht="13.5">
      <c r="A16" s="62" t="s">
        <v>97</v>
      </c>
      <c r="B16" s="63" t="s">
        <v>106</v>
      </c>
      <c r="C16" s="64" t="s">
        <v>107</v>
      </c>
      <c r="D16" s="85">
        <v>202021724</v>
      </c>
      <c r="E16" s="86">
        <v>85019529</v>
      </c>
      <c r="F16" s="87">
        <f t="shared" si="0"/>
        <v>287041253</v>
      </c>
      <c r="G16" s="85">
        <v>202962276</v>
      </c>
      <c r="H16" s="86">
        <v>76493488</v>
      </c>
      <c r="I16" s="87">
        <f t="shared" si="1"/>
        <v>279455764</v>
      </c>
      <c r="J16" s="85">
        <v>27107392</v>
      </c>
      <c r="K16" s="86">
        <v>19537526</v>
      </c>
      <c r="L16" s="88">
        <f t="shared" si="2"/>
        <v>46644918</v>
      </c>
      <c r="M16" s="105">
        <f t="shared" si="3"/>
        <v>0.16250248879731582</v>
      </c>
      <c r="N16" s="85">
        <v>55785585</v>
      </c>
      <c r="O16" s="86">
        <v>12612367</v>
      </c>
      <c r="P16" s="88">
        <f t="shared" si="4"/>
        <v>68397952</v>
      </c>
      <c r="Q16" s="105">
        <f t="shared" si="5"/>
        <v>0.23828613930973888</v>
      </c>
      <c r="R16" s="85">
        <v>46329555</v>
      </c>
      <c r="S16" s="86">
        <v>12726205</v>
      </c>
      <c r="T16" s="88">
        <f t="shared" si="6"/>
        <v>59055760</v>
      </c>
      <c r="U16" s="105">
        <f t="shared" si="7"/>
        <v>0.2113241793788873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129222532</v>
      </c>
      <c r="AA16" s="88">
        <f t="shared" si="11"/>
        <v>44876098</v>
      </c>
      <c r="AB16" s="88">
        <f t="shared" si="12"/>
        <v>174098630</v>
      </c>
      <c r="AC16" s="105">
        <f t="shared" si="13"/>
        <v>0.622991730455057</v>
      </c>
      <c r="AD16" s="85">
        <v>157642392</v>
      </c>
      <c r="AE16" s="86">
        <v>25626860</v>
      </c>
      <c r="AF16" s="88">
        <f t="shared" si="14"/>
        <v>183269252</v>
      </c>
      <c r="AG16" s="86">
        <v>298823250</v>
      </c>
      <c r="AH16" s="86">
        <v>298823250</v>
      </c>
      <c r="AI16" s="126">
        <v>44671836</v>
      </c>
      <c r="AJ16" s="127">
        <f t="shared" si="15"/>
        <v>0.14949250434830624</v>
      </c>
      <c r="AK16" s="128">
        <f t="shared" si="16"/>
        <v>-0.6777650404771663</v>
      </c>
    </row>
    <row r="17" spans="1:37" ht="13.5">
      <c r="A17" s="62" t="s">
        <v>97</v>
      </c>
      <c r="B17" s="63" t="s">
        <v>108</v>
      </c>
      <c r="C17" s="64" t="s">
        <v>109</v>
      </c>
      <c r="D17" s="85">
        <v>836692599</v>
      </c>
      <c r="E17" s="86">
        <v>93110301</v>
      </c>
      <c r="F17" s="87">
        <f t="shared" si="0"/>
        <v>929802900</v>
      </c>
      <c r="G17" s="85">
        <v>842894119</v>
      </c>
      <c r="H17" s="86">
        <v>191628324</v>
      </c>
      <c r="I17" s="87">
        <f t="shared" si="1"/>
        <v>1034522443</v>
      </c>
      <c r="J17" s="85">
        <v>258103337</v>
      </c>
      <c r="K17" s="86">
        <v>8916313</v>
      </c>
      <c r="L17" s="88">
        <f t="shared" si="2"/>
        <v>267019650</v>
      </c>
      <c r="M17" s="105">
        <f t="shared" si="3"/>
        <v>0.2871787665966626</v>
      </c>
      <c r="N17" s="85">
        <v>205726369</v>
      </c>
      <c r="O17" s="86">
        <v>40676415</v>
      </c>
      <c r="P17" s="88">
        <f t="shared" si="4"/>
        <v>246402784</v>
      </c>
      <c r="Q17" s="105">
        <f t="shared" si="5"/>
        <v>0.26500539415396535</v>
      </c>
      <c r="R17" s="85">
        <v>198253225</v>
      </c>
      <c r="S17" s="86">
        <v>29113684</v>
      </c>
      <c r="T17" s="88">
        <f t="shared" si="6"/>
        <v>227366909</v>
      </c>
      <c r="U17" s="105">
        <f t="shared" si="7"/>
        <v>0.21977958094428696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662082931</v>
      </c>
      <c r="AA17" s="88">
        <f t="shared" si="11"/>
        <v>78706412</v>
      </c>
      <c r="AB17" s="88">
        <f t="shared" si="12"/>
        <v>740789343</v>
      </c>
      <c r="AC17" s="105">
        <f t="shared" si="13"/>
        <v>0.7160688953753321</v>
      </c>
      <c r="AD17" s="85">
        <v>627623028</v>
      </c>
      <c r="AE17" s="86">
        <v>33343324</v>
      </c>
      <c r="AF17" s="88">
        <f t="shared" si="14"/>
        <v>660966352</v>
      </c>
      <c r="AG17" s="86">
        <v>788448779</v>
      </c>
      <c r="AH17" s="86">
        <v>788448779</v>
      </c>
      <c r="AI17" s="126">
        <v>198481225</v>
      </c>
      <c r="AJ17" s="127">
        <f t="shared" si="15"/>
        <v>0.2517363591478147</v>
      </c>
      <c r="AK17" s="128">
        <f t="shared" si="16"/>
        <v>-0.6560083454898775</v>
      </c>
    </row>
    <row r="18" spans="1:37" ht="13.5">
      <c r="A18" s="62" t="s">
        <v>97</v>
      </c>
      <c r="B18" s="63" t="s">
        <v>110</v>
      </c>
      <c r="C18" s="64" t="s">
        <v>111</v>
      </c>
      <c r="D18" s="85">
        <v>152405374</v>
      </c>
      <c r="E18" s="86">
        <v>29398201</v>
      </c>
      <c r="F18" s="87">
        <f t="shared" si="0"/>
        <v>181803575</v>
      </c>
      <c r="G18" s="85">
        <v>159012499</v>
      </c>
      <c r="H18" s="86">
        <v>47220145</v>
      </c>
      <c r="I18" s="87">
        <f t="shared" si="1"/>
        <v>206232644</v>
      </c>
      <c r="J18" s="85">
        <v>52004549</v>
      </c>
      <c r="K18" s="86">
        <v>1038124</v>
      </c>
      <c r="L18" s="88">
        <f t="shared" si="2"/>
        <v>53042673</v>
      </c>
      <c r="M18" s="105">
        <f t="shared" si="3"/>
        <v>0.291758140619622</v>
      </c>
      <c r="N18" s="85">
        <v>30932728</v>
      </c>
      <c r="O18" s="86">
        <v>6165691</v>
      </c>
      <c r="P18" s="88">
        <f t="shared" si="4"/>
        <v>37098419</v>
      </c>
      <c r="Q18" s="105">
        <f t="shared" si="5"/>
        <v>0.2040576979853119</v>
      </c>
      <c r="R18" s="85">
        <v>29065469</v>
      </c>
      <c r="S18" s="86">
        <v>9970766</v>
      </c>
      <c r="T18" s="88">
        <f t="shared" si="6"/>
        <v>39036235</v>
      </c>
      <c r="U18" s="105">
        <f t="shared" si="7"/>
        <v>0.18928252212098876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112002746</v>
      </c>
      <c r="AA18" s="88">
        <f t="shared" si="11"/>
        <v>17174581</v>
      </c>
      <c r="AB18" s="88">
        <f t="shared" si="12"/>
        <v>129177327</v>
      </c>
      <c r="AC18" s="105">
        <f t="shared" si="13"/>
        <v>0.6263670217019571</v>
      </c>
      <c r="AD18" s="85">
        <v>100215293</v>
      </c>
      <c r="AE18" s="86">
        <v>5800469</v>
      </c>
      <c r="AF18" s="88">
        <f t="shared" si="14"/>
        <v>106015762</v>
      </c>
      <c r="AG18" s="86">
        <v>136498282</v>
      </c>
      <c r="AH18" s="86">
        <v>136498282</v>
      </c>
      <c r="AI18" s="126">
        <v>24967580</v>
      </c>
      <c r="AJ18" s="127">
        <f t="shared" si="15"/>
        <v>0.18291497617530453</v>
      </c>
      <c r="AK18" s="128">
        <f t="shared" si="16"/>
        <v>-0.6317883844479654</v>
      </c>
    </row>
    <row r="19" spans="1:37" ht="13.5">
      <c r="A19" s="62" t="s">
        <v>112</v>
      </c>
      <c r="B19" s="63" t="s">
        <v>113</v>
      </c>
      <c r="C19" s="64" t="s">
        <v>114</v>
      </c>
      <c r="D19" s="85">
        <v>148975000</v>
      </c>
      <c r="E19" s="86">
        <v>1418000</v>
      </c>
      <c r="F19" s="87">
        <f t="shared" si="0"/>
        <v>150393000</v>
      </c>
      <c r="G19" s="85">
        <v>162731793</v>
      </c>
      <c r="H19" s="86">
        <v>7240000</v>
      </c>
      <c r="I19" s="87">
        <f t="shared" si="1"/>
        <v>169971793</v>
      </c>
      <c r="J19" s="85">
        <v>85459161</v>
      </c>
      <c r="K19" s="86">
        <v>0</v>
      </c>
      <c r="L19" s="88">
        <f t="shared" si="2"/>
        <v>85459161</v>
      </c>
      <c r="M19" s="105">
        <f t="shared" si="3"/>
        <v>0.5682389539406755</v>
      </c>
      <c r="N19" s="85">
        <v>-8212274</v>
      </c>
      <c r="O19" s="86">
        <v>0</v>
      </c>
      <c r="P19" s="88">
        <f t="shared" si="4"/>
        <v>-8212274</v>
      </c>
      <c r="Q19" s="105">
        <f t="shared" si="5"/>
        <v>-0.054605427114293885</v>
      </c>
      <c r="R19" s="85">
        <v>27932118</v>
      </c>
      <c r="S19" s="86">
        <v>1320569</v>
      </c>
      <c r="T19" s="88">
        <f t="shared" si="6"/>
        <v>29252687</v>
      </c>
      <c r="U19" s="105">
        <f t="shared" si="7"/>
        <v>0.17210318537970593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105179005</v>
      </c>
      <c r="AA19" s="88">
        <f t="shared" si="11"/>
        <v>1320569</v>
      </c>
      <c r="AB19" s="88">
        <f t="shared" si="12"/>
        <v>106499574</v>
      </c>
      <c r="AC19" s="105">
        <f t="shared" si="13"/>
        <v>0.6265720453981444</v>
      </c>
      <c r="AD19" s="85">
        <v>206767301</v>
      </c>
      <c r="AE19" s="86">
        <v>0</v>
      </c>
      <c r="AF19" s="88">
        <f t="shared" si="14"/>
        <v>206767301</v>
      </c>
      <c r="AG19" s="86">
        <v>134294020</v>
      </c>
      <c r="AH19" s="86">
        <v>134294020</v>
      </c>
      <c r="AI19" s="126">
        <v>57215851</v>
      </c>
      <c r="AJ19" s="127">
        <f t="shared" si="15"/>
        <v>0.42604913457799537</v>
      </c>
      <c r="AK19" s="128">
        <f t="shared" si="16"/>
        <v>-0.8585236308714017</v>
      </c>
    </row>
    <row r="20" spans="1:37" ht="13.5">
      <c r="A20" s="65"/>
      <c r="B20" s="66" t="s">
        <v>115</v>
      </c>
      <c r="C20" s="67"/>
      <c r="D20" s="89">
        <f>SUM(D12:D19)</f>
        <v>2809345449</v>
      </c>
      <c r="E20" s="90">
        <f>SUM(E12:E19)</f>
        <v>376708370</v>
      </c>
      <c r="F20" s="91">
        <f t="shared" si="0"/>
        <v>3186053819</v>
      </c>
      <c r="G20" s="89">
        <f>SUM(G12:G19)</f>
        <v>2938012065</v>
      </c>
      <c r="H20" s="90">
        <f>SUM(H12:H19)</f>
        <v>688075792</v>
      </c>
      <c r="I20" s="91">
        <f t="shared" si="1"/>
        <v>3626087857</v>
      </c>
      <c r="J20" s="89">
        <f>SUM(J12:J19)</f>
        <v>930514043</v>
      </c>
      <c r="K20" s="90">
        <f>SUM(K12:K19)</f>
        <v>51209032</v>
      </c>
      <c r="L20" s="90">
        <f t="shared" si="2"/>
        <v>981723075</v>
      </c>
      <c r="M20" s="106">
        <f t="shared" si="3"/>
        <v>0.308131353320369</v>
      </c>
      <c r="N20" s="89">
        <f>SUM(N12:N19)</f>
        <v>642883315</v>
      </c>
      <c r="O20" s="90">
        <f>SUM(O12:O19)</f>
        <v>112404111</v>
      </c>
      <c r="P20" s="90">
        <f t="shared" si="4"/>
        <v>755287426</v>
      </c>
      <c r="Q20" s="106">
        <f t="shared" si="5"/>
        <v>0.23706047320853496</v>
      </c>
      <c r="R20" s="89">
        <f>SUM(R12:R19)</f>
        <v>645706576</v>
      </c>
      <c r="S20" s="90">
        <f>SUM(S12:S19)</f>
        <v>84078173</v>
      </c>
      <c r="T20" s="90">
        <f t="shared" si="6"/>
        <v>729784749</v>
      </c>
      <c r="U20" s="106">
        <f t="shared" si="7"/>
        <v>0.20125953307810324</v>
      </c>
      <c r="V20" s="89">
        <f>SUM(V12:V19)</f>
        <v>0</v>
      </c>
      <c r="W20" s="90">
        <f>SUM(W12:W19)</f>
        <v>0</v>
      </c>
      <c r="X20" s="90">
        <f t="shared" si="8"/>
        <v>0</v>
      </c>
      <c r="Y20" s="106">
        <f t="shared" si="9"/>
        <v>0</v>
      </c>
      <c r="Z20" s="89">
        <f t="shared" si="10"/>
        <v>2219103934</v>
      </c>
      <c r="AA20" s="90">
        <f t="shared" si="11"/>
        <v>247691316</v>
      </c>
      <c r="AB20" s="90">
        <f t="shared" si="12"/>
        <v>2466795250</v>
      </c>
      <c r="AC20" s="106">
        <f t="shared" si="13"/>
        <v>0.6802910870562505</v>
      </c>
      <c r="AD20" s="89">
        <f>SUM(AD12:AD19)</f>
        <v>2156075752</v>
      </c>
      <c r="AE20" s="90">
        <f>SUM(AE12:AE19)</f>
        <v>144638161</v>
      </c>
      <c r="AF20" s="90">
        <f t="shared" si="14"/>
        <v>2300713913</v>
      </c>
      <c r="AG20" s="90">
        <f>SUM(AG12:AG19)</f>
        <v>2773472354</v>
      </c>
      <c r="AH20" s="90">
        <f>SUM(AH12:AH19)</f>
        <v>2773472354</v>
      </c>
      <c r="AI20" s="91">
        <f>SUM(AI12:AI19)</f>
        <v>708475666</v>
      </c>
      <c r="AJ20" s="129">
        <f t="shared" si="15"/>
        <v>0.25544717075625845</v>
      </c>
      <c r="AK20" s="130">
        <f t="shared" si="16"/>
        <v>-0.6828007407281672</v>
      </c>
    </row>
    <row r="21" spans="1:37" ht="13.5">
      <c r="A21" s="62" t="s">
        <v>97</v>
      </c>
      <c r="B21" s="63" t="s">
        <v>116</v>
      </c>
      <c r="C21" s="64" t="s">
        <v>117</v>
      </c>
      <c r="D21" s="85">
        <v>313349162</v>
      </c>
      <c r="E21" s="86">
        <v>74300662</v>
      </c>
      <c r="F21" s="87">
        <f t="shared" si="0"/>
        <v>387649824</v>
      </c>
      <c r="G21" s="85">
        <v>313369162</v>
      </c>
      <c r="H21" s="86">
        <v>74522727</v>
      </c>
      <c r="I21" s="87">
        <f t="shared" si="1"/>
        <v>387891889</v>
      </c>
      <c r="J21" s="85">
        <v>110945021</v>
      </c>
      <c r="K21" s="86">
        <v>19172348</v>
      </c>
      <c r="L21" s="88">
        <f t="shared" si="2"/>
        <v>130117369</v>
      </c>
      <c r="M21" s="105">
        <f t="shared" si="3"/>
        <v>0.33565697942893946</v>
      </c>
      <c r="N21" s="85">
        <v>93510367</v>
      </c>
      <c r="O21" s="86">
        <v>15196080</v>
      </c>
      <c r="P21" s="88">
        <f t="shared" si="4"/>
        <v>108706447</v>
      </c>
      <c r="Q21" s="105">
        <f t="shared" si="5"/>
        <v>0.2804243424601684</v>
      </c>
      <c r="R21" s="85">
        <v>286009502</v>
      </c>
      <c r="S21" s="86">
        <v>98524842</v>
      </c>
      <c r="T21" s="88">
        <f t="shared" si="6"/>
        <v>384534344</v>
      </c>
      <c r="U21" s="105">
        <f t="shared" si="7"/>
        <v>0.991344121660662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490464890</v>
      </c>
      <c r="AA21" s="88">
        <f t="shared" si="11"/>
        <v>132893270</v>
      </c>
      <c r="AB21" s="88">
        <f t="shared" si="12"/>
        <v>623358160</v>
      </c>
      <c r="AC21" s="105">
        <f t="shared" si="13"/>
        <v>1.607040976306674</v>
      </c>
      <c r="AD21" s="85">
        <v>240754525</v>
      </c>
      <c r="AE21" s="86">
        <v>36079367</v>
      </c>
      <c r="AF21" s="88">
        <f t="shared" si="14"/>
        <v>276833892</v>
      </c>
      <c r="AG21" s="86">
        <v>326273845</v>
      </c>
      <c r="AH21" s="86">
        <v>326273845</v>
      </c>
      <c r="AI21" s="126">
        <v>75092082</v>
      </c>
      <c r="AJ21" s="127">
        <f t="shared" si="15"/>
        <v>0.2301504798829339</v>
      </c>
      <c r="AK21" s="128">
        <f t="shared" si="16"/>
        <v>0.3890435929716294</v>
      </c>
    </row>
    <row r="22" spans="1:37" ht="13.5">
      <c r="A22" s="62" t="s">
        <v>97</v>
      </c>
      <c r="B22" s="63" t="s">
        <v>118</v>
      </c>
      <c r="C22" s="64" t="s">
        <v>119</v>
      </c>
      <c r="D22" s="85">
        <v>342126289</v>
      </c>
      <c r="E22" s="86">
        <v>79406554</v>
      </c>
      <c r="F22" s="87">
        <f t="shared" si="0"/>
        <v>421532843</v>
      </c>
      <c r="G22" s="85">
        <v>362392522</v>
      </c>
      <c r="H22" s="86">
        <v>84552277</v>
      </c>
      <c r="I22" s="87">
        <f t="shared" si="1"/>
        <v>446944799</v>
      </c>
      <c r="J22" s="85">
        <v>130189247</v>
      </c>
      <c r="K22" s="86">
        <v>724434</v>
      </c>
      <c r="L22" s="88">
        <f t="shared" si="2"/>
        <v>130913681</v>
      </c>
      <c r="M22" s="105">
        <f t="shared" si="3"/>
        <v>0.31056579142992186</v>
      </c>
      <c r="N22" s="85">
        <v>34544779</v>
      </c>
      <c r="O22" s="86">
        <v>13424338</v>
      </c>
      <c r="P22" s="88">
        <f t="shared" si="4"/>
        <v>47969117</v>
      </c>
      <c r="Q22" s="105">
        <f t="shared" si="5"/>
        <v>0.11379686730601914</v>
      </c>
      <c r="R22" s="85">
        <v>106032297</v>
      </c>
      <c r="S22" s="86">
        <v>15203127</v>
      </c>
      <c r="T22" s="88">
        <f t="shared" si="6"/>
        <v>121235424</v>
      </c>
      <c r="U22" s="105">
        <f t="shared" si="7"/>
        <v>0.27125368562572755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270766323</v>
      </c>
      <c r="AA22" s="88">
        <f t="shared" si="11"/>
        <v>29351899</v>
      </c>
      <c r="AB22" s="88">
        <f t="shared" si="12"/>
        <v>300118222</v>
      </c>
      <c r="AC22" s="105">
        <f t="shared" si="13"/>
        <v>0.6714883418970046</v>
      </c>
      <c r="AD22" s="85">
        <v>263104273</v>
      </c>
      <c r="AE22" s="86">
        <v>42667372</v>
      </c>
      <c r="AF22" s="88">
        <f t="shared" si="14"/>
        <v>305771645</v>
      </c>
      <c r="AG22" s="86">
        <v>360091898</v>
      </c>
      <c r="AH22" s="86">
        <v>360091898</v>
      </c>
      <c r="AI22" s="126">
        <v>85197766</v>
      </c>
      <c r="AJ22" s="127">
        <f t="shared" si="15"/>
        <v>0.23660006368707578</v>
      </c>
      <c r="AK22" s="128">
        <f t="shared" si="16"/>
        <v>-0.6035099199600408</v>
      </c>
    </row>
    <row r="23" spans="1:37" ht="13.5">
      <c r="A23" s="62" t="s">
        <v>97</v>
      </c>
      <c r="B23" s="63" t="s">
        <v>120</v>
      </c>
      <c r="C23" s="64" t="s">
        <v>121</v>
      </c>
      <c r="D23" s="85">
        <v>138804816</v>
      </c>
      <c r="E23" s="86">
        <v>16691125</v>
      </c>
      <c r="F23" s="87">
        <f t="shared" si="0"/>
        <v>155495941</v>
      </c>
      <c r="G23" s="85">
        <v>132584057</v>
      </c>
      <c r="H23" s="86">
        <v>17260350</v>
      </c>
      <c r="I23" s="87">
        <f t="shared" si="1"/>
        <v>149844407</v>
      </c>
      <c r="J23" s="85">
        <v>0</v>
      </c>
      <c r="K23" s="86">
        <v>0</v>
      </c>
      <c r="L23" s="88">
        <f t="shared" si="2"/>
        <v>0</v>
      </c>
      <c r="M23" s="105">
        <f t="shared" si="3"/>
        <v>0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93808727</v>
      </c>
      <c r="S23" s="86">
        <v>8487236</v>
      </c>
      <c r="T23" s="88">
        <f t="shared" si="6"/>
        <v>102295963</v>
      </c>
      <c r="U23" s="105">
        <f t="shared" si="7"/>
        <v>0.6826812227966573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93808727</v>
      </c>
      <c r="AA23" s="88">
        <f t="shared" si="11"/>
        <v>8487236</v>
      </c>
      <c r="AB23" s="88">
        <f t="shared" si="12"/>
        <v>102295963</v>
      </c>
      <c r="AC23" s="105">
        <f t="shared" si="13"/>
        <v>0.6826812227966573</v>
      </c>
      <c r="AD23" s="85">
        <v>91307498</v>
      </c>
      <c r="AE23" s="86">
        <v>2374769</v>
      </c>
      <c r="AF23" s="88">
        <f t="shared" si="14"/>
        <v>93682267</v>
      </c>
      <c r="AG23" s="86">
        <v>137342083</v>
      </c>
      <c r="AH23" s="86">
        <v>137342083</v>
      </c>
      <c r="AI23" s="126">
        <v>56130750</v>
      </c>
      <c r="AJ23" s="127">
        <f t="shared" si="15"/>
        <v>0.4086930150899197</v>
      </c>
      <c r="AK23" s="128">
        <f t="shared" si="16"/>
        <v>0.09194585353063678</v>
      </c>
    </row>
    <row r="24" spans="1:37" ht="13.5">
      <c r="A24" s="62" t="s">
        <v>97</v>
      </c>
      <c r="B24" s="63" t="s">
        <v>122</v>
      </c>
      <c r="C24" s="64" t="s">
        <v>123</v>
      </c>
      <c r="D24" s="85">
        <v>197395128</v>
      </c>
      <c r="E24" s="86">
        <v>43732050</v>
      </c>
      <c r="F24" s="87">
        <f t="shared" si="0"/>
        <v>241127178</v>
      </c>
      <c r="G24" s="85">
        <v>225291235</v>
      </c>
      <c r="H24" s="86">
        <v>31202050</v>
      </c>
      <c r="I24" s="87">
        <f t="shared" si="1"/>
        <v>256493285</v>
      </c>
      <c r="J24" s="85">
        <v>9590464</v>
      </c>
      <c r="K24" s="86">
        <v>0</v>
      </c>
      <c r="L24" s="88">
        <f t="shared" si="2"/>
        <v>9590464</v>
      </c>
      <c r="M24" s="105">
        <f t="shared" si="3"/>
        <v>0.03977346759310558</v>
      </c>
      <c r="N24" s="85">
        <v>15466647</v>
      </c>
      <c r="O24" s="86">
        <v>677594</v>
      </c>
      <c r="P24" s="88">
        <f t="shared" si="4"/>
        <v>16144241</v>
      </c>
      <c r="Q24" s="105">
        <f t="shared" si="5"/>
        <v>0.06695322001404587</v>
      </c>
      <c r="R24" s="85">
        <v>38810211</v>
      </c>
      <c r="S24" s="86">
        <v>2331512</v>
      </c>
      <c r="T24" s="88">
        <f t="shared" si="6"/>
        <v>41141723</v>
      </c>
      <c r="U24" s="105">
        <f t="shared" si="7"/>
        <v>0.16040078008280023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63867322</v>
      </c>
      <c r="AA24" s="88">
        <f t="shared" si="11"/>
        <v>3009106</v>
      </c>
      <c r="AB24" s="88">
        <f t="shared" si="12"/>
        <v>66876428</v>
      </c>
      <c r="AC24" s="105">
        <f t="shared" si="13"/>
        <v>0.26073364064872107</v>
      </c>
      <c r="AD24" s="85">
        <v>35805353</v>
      </c>
      <c r="AE24" s="86">
        <v>8803186</v>
      </c>
      <c r="AF24" s="88">
        <f t="shared" si="14"/>
        <v>44608539</v>
      </c>
      <c r="AG24" s="86">
        <v>266107275</v>
      </c>
      <c r="AH24" s="86">
        <v>266107275</v>
      </c>
      <c r="AI24" s="126">
        <v>14629059</v>
      </c>
      <c r="AJ24" s="127">
        <f t="shared" si="15"/>
        <v>0.054974291852787564</v>
      </c>
      <c r="AK24" s="128">
        <f t="shared" si="16"/>
        <v>-0.07771642106458587</v>
      </c>
    </row>
    <row r="25" spans="1:37" ht="13.5">
      <c r="A25" s="62" t="s">
        <v>97</v>
      </c>
      <c r="B25" s="63" t="s">
        <v>124</v>
      </c>
      <c r="C25" s="64" t="s">
        <v>125</v>
      </c>
      <c r="D25" s="85">
        <v>150732013</v>
      </c>
      <c r="E25" s="86">
        <v>30348800</v>
      </c>
      <c r="F25" s="87">
        <f t="shared" si="0"/>
        <v>181080813</v>
      </c>
      <c r="G25" s="85">
        <v>147721508</v>
      </c>
      <c r="H25" s="86">
        <v>30350641</v>
      </c>
      <c r="I25" s="87">
        <f t="shared" si="1"/>
        <v>178072149</v>
      </c>
      <c r="J25" s="85">
        <v>76302996</v>
      </c>
      <c r="K25" s="86">
        <v>4152366</v>
      </c>
      <c r="L25" s="88">
        <f t="shared" si="2"/>
        <v>80455362</v>
      </c>
      <c r="M25" s="105">
        <f t="shared" si="3"/>
        <v>0.44430638822015894</v>
      </c>
      <c r="N25" s="85">
        <v>30575005</v>
      </c>
      <c r="O25" s="86">
        <v>4523519</v>
      </c>
      <c r="P25" s="88">
        <f t="shared" si="4"/>
        <v>35098524</v>
      </c>
      <c r="Q25" s="105">
        <f t="shared" si="5"/>
        <v>0.19382795680291098</v>
      </c>
      <c r="R25" s="85">
        <v>24793608</v>
      </c>
      <c r="S25" s="86">
        <v>4746893</v>
      </c>
      <c r="T25" s="88">
        <f t="shared" si="6"/>
        <v>29540501</v>
      </c>
      <c r="U25" s="105">
        <f t="shared" si="7"/>
        <v>0.16589063009510824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131671609</v>
      </c>
      <c r="AA25" s="88">
        <f t="shared" si="11"/>
        <v>13422778</v>
      </c>
      <c r="AB25" s="88">
        <f t="shared" si="12"/>
        <v>145094387</v>
      </c>
      <c r="AC25" s="105">
        <f t="shared" si="13"/>
        <v>0.8148067388123675</v>
      </c>
      <c r="AD25" s="85">
        <v>117703912</v>
      </c>
      <c r="AE25" s="86">
        <v>19856025</v>
      </c>
      <c r="AF25" s="88">
        <f t="shared" si="14"/>
        <v>137559937</v>
      </c>
      <c r="AG25" s="86">
        <v>176893931</v>
      </c>
      <c r="AH25" s="86">
        <v>176893931</v>
      </c>
      <c r="AI25" s="126">
        <v>26241046</v>
      </c>
      <c r="AJ25" s="127">
        <f t="shared" si="15"/>
        <v>0.14834339342032035</v>
      </c>
      <c r="AK25" s="128">
        <f t="shared" si="16"/>
        <v>-0.7852536018535687</v>
      </c>
    </row>
    <row r="26" spans="1:37" ht="13.5">
      <c r="A26" s="62" t="s">
        <v>97</v>
      </c>
      <c r="B26" s="63" t="s">
        <v>126</v>
      </c>
      <c r="C26" s="64" t="s">
        <v>127</v>
      </c>
      <c r="D26" s="85">
        <v>416230901</v>
      </c>
      <c r="E26" s="86">
        <v>71271350</v>
      </c>
      <c r="F26" s="87">
        <f t="shared" si="0"/>
        <v>487502251</v>
      </c>
      <c r="G26" s="85">
        <v>416230901</v>
      </c>
      <c r="H26" s="86">
        <v>71271350</v>
      </c>
      <c r="I26" s="87">
        <f t="shared" si="1"/>
        <v>487502251</v>
      </c>
      <c r="J26" s="85">
        <v>183876034</v>
      </c>
      <c r="K26" s="86">
        <v>14379811</v>
      </c>
      <c r="L26" s="88">
        <f t="shared" si="2"/>
        <v>198255845</v>
      </c>
      <c r="M26" s="105">
        <f t="shared" si="3"/>
        <v>0.4066767786063002</v>
      </c>
      <c r="N26" s="85">
        <v>346319727</v>
      </c>
      <c r="O26" s="86">
        <v>9891788</v>
      </c>
      <c r="P26" s="88">
        <f t="shared" si="4"/>
        <v>356211515</v>
      </c>
      <c r="Q26" s="105">
        <f t="shared" si="5"/>
        <v>0.730686913279504</v>
      </c>
      <c r="R26" s="85">
        <v>355892998</v>
      </c>
      <c r="S26" s="86">
        <v>9891788</v>
      </c>
      <c r="T26" s="88">
        <f t="shared" si="6"/>
        <v>365784786</v>
      </c>
      <c r="U26" s="105">
        <f t="shared" si="7"/>
        <v>0.7503243015794813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886088759</v>
      </c>
      <c r="AA26" s="88">
        <f t="shared" si="11"/>
        <v>34163387</v>
      </c>
      <c r="AB26" s="88">
        <f t="shared" si="12"/>
        <v>920252146</v>
      </c>
      <c r="AC26" s="105">
        <f t="shared" si="13"/>
        <v>1.8876879934652855</v>
      </c>
      <c r="AD26" s="85">
        <v>330645059</v>
      </c>
      <c r="AE26" s="86">
        <v>26101394</v>
      </c>
      <c r="AF26" s="88">
        <f t="shared" si="14"/>
        <v>356746453</v>
      </c>
      <c r="AG26" s="86">
        <v>378874703</v>
      </c>
      <c r="AH26" s="86">
        <v>378874703</v>
      </c>
      <c r="AI26" s="126">
        <v>68787008</v>
      </c>
      <c r="AJ26" s="127">
        <f t="shared" si="15"/>
        <v>0.18155608557481337</v>
      </c>
      <c r="AK26" s="128">
        <f t="shared" si="16"/>
        <v>0.025335453019907028</v>
      </c>
    </row>
    <row r="27" spans="1:37" ht="13.5">
      <c r="A27" s="62" t="s">
        <v>112</v>
      </c>
      <c r="B27" s="63" t="s">
        <v>128</v>
      </c>
      <c r="C27" s="64" t="s">
        <v>129</v>
      </c>
      <c r="D27" s="85">
        <v>1552687092</v>
      </c>
      <c r="E27" s="86">
        <v>422177988</v>
      </c>
      <c r="F27" s="87">
        <f t="shared" si="0"/>
        <v>1974865080</v>
      </c>
      <c r="G27" s="85">
        <v>1600569456</v>
      </c>
      <c r="H27" s="86">
        <v>392172672</v>
      </c>
      <c r="I27" s="87">
        <f t="shared" si="1"/>
        <v>1992742128</v>
      </c>
      <c r="J27" s="85">
        <v>0</v>
      </c>
      <c r="K27" s="86">
        <v>0</v>
      </c>
      <c r="L27" s="88">
        <f t="shared" si="2"/>
        <v>0</v>
      </c>
      <c r="M27" s="105">
        <f t="shared" si="3"/>
        <v>0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0</v>
      </c>
      <c r="AA27" s="88">
        <f t="shared" si="11"/>
        <v>0</v>
      </c>
      <c r="AB27" s="88">
        <f t="shared" si="12"/>
        <v>0</v>
      </c>
      <c r="AC27" s="105">
        <f t="shared" si="13"/>
        <v>0</v>
      </c>
      <c r="AD27" s="85">
        <v>771402423</v>
      </c>
      <c r="AE27" s="86">
        <v>151026100</v>
      </c>
      <c r="AF27" s="88">
        <f t="shared" si="14"/>
        <v>922428523</v>
      </c>
      <c r="AG27" s="86">
        <v>1771140024</v>
      </c>
      <c r="AH27" s="86">
        <v>1771140024</v>
      </c>
      <c r="AI27" s="126">
        <v>0</v>
      </c>
      <c r="AJ27" s="127">
        <f t="shared" si="15"/>
        <v>0</v>
      </c>
      <c r="AK27" s="128">
        <f t="shared" si="16"/>
        <v>-1</v>
      </c>
    </row>
    <row r="28" spans="1:37" ht="13.5">
      <c r="A28" s="65"/>
      <c r="B28" s="66" t="s">
        <v>130</v>
      </c>
      <c r="C28" s="67"/>
      <c r="D28" s="89">
        <f>SUM(D21:D27)</f>
        <v>3111325401</v>
      </c>
      <c r="E28" s="90">
        <f>SUM(E21:E27)</f>
        <v>737928529</v>
      </c>
      <c r="F28" s="91">
        <f t="shared" si="0"/>
        <v>3849253930</v>
      </c>
      <c r="G28" s="89">
        <f>SUM(G21:G27)</f>
        <v>3198158841</v>
      </c>
      <c r="H28" s="90">
        <f>SUM(H21:H27)</f>
        <v>701332067</v>
      </c>
      <c r="I28" s="91">
        <f t="shared" si="1"/>
        <v>3899490908</v>
      </c>
      <c r="J28" s="89">
        <f>SUM(J21:J27)</f>
        <v>510903762</v>
      </c>
      <c r="K28" s="90">
        <f>SUM(K21:K27)</f>
        <v>38428959</v>
      </c>
      <c r="L28" s="90">
        <f t="shared" si="2"/>
        <v>549332721</v>
      </c>
      <c r="M28" s="106">
        <f t="shared" si="3"/>
        <v>0.14271147889689886</v>
      </c>
      <c r="N28" s="89">
        <f>SUM(N21:N27)</f>
        <v>520416525</v>
      </c>
      <c r="O28" s="90">
        <f>SUM(O21:O27)</f>
        <v>43713319</v>
      </c>
      <c r="P28" s="90">
        <f t="shared" si="4"/>
        <v>564129844</v>
      </c>
      <c r="Q28" s="106">
        <f t="shared" si="5"/>
        <v>0.14655563240536848</v>
      </c>
      <c r="R28" s="89">
        <f>SUM(R21:R27)</f>
        <v>905347343</v>
      </c>
      <c r="S28" s="90">
        <f>SUM(S21:S27)</f>
        <v>139185398</v>
      </c>
      <c r="T28" s="90">
        <f t="shared" si="6"/>
        <v>1044532741</v>
      </c>
      <c r="U28" s="106">
        <f t="shared" si="7"/>
        <v>0.2678638739372591</v>
      </c>
      <c r="V28" s="89">
        <f>SUM(V21:V27)</f>
        <v>0</v>
      </c>
      <c r="W28" s="90">
        <f>SUM(W21:W27)</f>
        <v>0</v>
      </c>
      <c r="X28" s="90">
        <f t="shared" si="8"/>
        <v>0</v>
      </c>
      <c r="Y28" s="106">
        <f t="shared" si="9"/>
        <v>0</v>
      </c>
      <c r="Z28" s="89">
        <f t="shared" si="10"/>
        <v>1936667630</v>
      </c>
      <c r="AA28" s="90">
        <f t="shared" si="11"/>
        <v>221327676</v>
      </c>
      <c r="AB28" s="90">
        <f t="shared" si="12"/>
        <v>2157995306</v>
      </c>
      <c r="AC28" s="106">
        <f t="shared" si="13"/>
        <v>0.5534043691633606</v>
      </c>
      <c r="AD28" s="89">
        <f>SUM(AD21:AD27)</f>
        <v>1850723043</v>
      </c>
      <c r="AE28" s="90">
        <f>SUM(AE21:AE27)</f>
        <v>286908213</v>
      </c>
      <c r="AF28" s="90">
        <f t="shared" si="14"/>
        <v>2137631256</v>
      </c>
      <c r="AG28" s="90">
        <f>SUM(AG21:AG27)</f>
        <v>3416723759</v>
      </c>
      <c r="AH28" s="90">
        <f>SUM(AH21:AH27)</f>
        <v>3416723759</v>
      </c>
      <c r="AI28" s="91">
        <f>SUM(AI21:AI27)</f>
        <v>326077711</v>
      </c>
      <c r="AJ28" s="129">
        <f t="shared" si="15"/>
        <v>0.09543578410197136</v>
      </c>
      <c r="AK28" s="130">
        <f t="shared" si="16"/>
        <v>-0.5113597174123655</v>
      </c>
    </row>
    <row r="29" spans="1:37" ht="13.5">
      <c r="A29" s="62" t="s">
        <v>97</v>
      </c>
      <c r="B29" s="63" t="s">
        <v>131</v>
      </c>
      <c r="C29" s="64" t="s">
        <v>132</v>
      </c>
      <c r="D29" s="85">
        <v>306413204</v>
      </c>
      <c r="E29" s="86">
        <v>26877000</v>
      </c>
      <c r="F29" s="87">
        <f t="shared" si="0"/>
        <v>333290204</v>
      </c>
      <c r="G29" s="85">
        <v>310711294</v>
      </c>
      <c r="H29" s="86">
        <v>43957000</v>
      </c>
      <c r="I29" s="87">
        <f t="shared" si="1"/>
        <v>354668294</v>
      </c>
      <c r="J29" s="85">
        <v>91755202</v>
      </c>
      <c r="K29" s="86">
        <v>0</v>
      </c>
      <c r="L29" s="88">
        <f t="shared" si="2"/>
        <v>91755202</v>
      </c>
      <c r="M29" s="105">
        <f t="shared" si="3"/>
        <v>0.27530122667511703</v>
      </c>
      <c r="N29" s="85">
        <v>37432297</v>
      </c>
      <c r="O29" s="86">
        <v>239721</v>
      </c>
      <c r="P29" s="88">
        <f t="shared" si="4"/>
        <v>37672018</v>
      </c>
      <c r="Q29" s="105">
        <f t="shared" si="5"/>
        <v>0.11303067881347031</v>
      </c>
      <c r="R29" s="85">
        <v>51296413</v>
      </c>
      <c r="S29" s="86">
        <v>5293153</v>
      </c>
      <c r="T29" s="88">
        <f t="shared" si="6"/>
        <v>56589566</v>
      </c>
      <c r="U29" s="105">
        <f t="shared" si="7"/>
        <v>0.15955631489292357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180483912</v>
      </c>
      <c r="AA29" s="88">
        <f t="shared" si="11"/>
        <v>5532874</v>
      </c>
      <c r="AB29" s="88">
        <f t="shared" si="12"/>
        <v>186016786</v>
      </c>
      <c r="AC29" s="105">
        <f t="shared" si="13"/>
        <v>0.5244810126726468</v>
      </c>
      <c r="AD29" s="85">
        <v>172305524</v>
      </c>
      <c r="AE29" s="86">
        <v>6347342</v>
      </c>
      <c r="AF29" s="88">
        <f t="shared" si="14"/>
        <v>178652866</v>
      </c>
      <c r="AG29" s="86">
        <v>1698221450</v>
      </c>
      <c r="AH29" s="86">
        <v>1698221450</v>
      </c>
      <c r="AI29" s="126">
        <v>29062261</v>
      </c>
      <c r="AJ29" s="127">
        <f t="shared" si="15"/>
        <v>0.017113351736312128</v>
      </c>
      <c r="AK29" s="128">
        <f t="shared" si="16"/>
        <v>-0.6832428873545191</v>
      </c>
    </row>
    <row r="30" spans="1:37" ht="13.5">
      <c r="A30" s="62" t="s">
        <v>97</v>
      </c>
      <c r="B30" s="63" t="s">
        <v>133</v>
      </c>
      <c r="C30" s="64" t="s">
        <v>134</v>
      </c>
      <c r="D30" s="85">
        <v>213802618</v>
      </c>
      <c r="E30" s="86">
        <v>53402000</v>
      </c>
      <c r="F30" s="87">
        <f t="shared" si="0"/>
        <v>267204618</v>
      </c>
      <c r="G30" s="85">
        <v>208054720</v>
      </c>
      <c r="H30" s="86">
        <v>55217737</v>
      </c>
      <c r="I30" s="87">
        <f t="shared" si="1"/>
        <v>263272457</v>
      </c>
      <c r="J30" s="85">
        <v>75770181</v>
      </c>
      <c r="K30" s="86">
        <v>9811152</v>
      </c>
      <c r="L30" s="88">
        <f t="shared" si="2"/>
        <v>85581333</v>
      </c>
      <c r="M30" s="105">
        <f t="shared" si="3"/>
        <v>0.32028388446490097</v>
      </c>
      <c r="N30" s="85">
        <v>61210372</v>
      </c>
      <c r="O30" s="86">
        <v>9433354</v>
      </c>
      <c r="P30" s="88">
        <f t="shared" si="4"/>
        <v>70643726</v>
      </c>
      <c r="Q30" s="105">
        <f t="shared" si="5"/>
        <v>0.2643806328227456</v>
      </c>
      <c r="R30" s="85">
        <v>197944412</v>
      </c>
      <c r="S30" s="86">
        <v>-15215417</v>
      </c>
      <c r="T30" s="88">
        <f t="shared" si="6"/>
        <v>182728995</v>
      </c>
      <c r="U30" s="105">
        <f t="shared" si="7"/>
        <v>0.6940680277846155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334924965</v>
      </c>
      <c r="AA30" s="88">
        <f t="shared" si="11"/>
        <v>4029089</v>
      </c>
      <c r="AB30" s="88">
        <f t="shared" si="12"/>
        <v>338954054</v>
      </c>
      <c r="AC30" s="105">
        <f t="shared" si="13"/>
        <v>1.2874649245971066</v>
      </c>
      <c r="AD30" s="85">
        <v>160865851</v>
      </c>
      <c r="AE30" s="86">
        <v>18414859</v>
      </c>
      <c r="AF30" s="88">
        <f t="shared" si="14"/>
        <v>179280710</v>
      </c>
      <c r="AG30" s="86">
        <v>240033462</v>
      </c>
      <c r="AH30" s="86">
        <v>240033462</v>
      </c>
      <c r="AI30" s="126">
        <v>47323055</v>
      </c>
      <c r="AJ30" s="127">
        <f t="shared" si="15"/>
        <v>0.1971519079285704</v>
      </c>
      <c r="AK30" s="128">
        <f t="shared" si="16"/>
        <v>0.019233999017518322</v>
      </c>
    </row>
    <row r="31" spans="1:37" ht="13.5">
      <c r="A31" s="62" t="s">
        <v>97</v>
      </c>
      <c r="B31" s="63" t="s">
        <v>135</v>
      </c>
      <c r="C31" s="64" t="s">
        <v>136</v>
      </c>
      <c r="D31" s="85">
        <v>180567356</v>
      </c>
      <c r="E31" s="86">
        <v>34882305</v>
      </c>
      <c r="F31" s="87">
        <f t="shared" si="0"/>
        <v>215449661</v>
      </c>
      <c r="G31" s="85">
        <v>193134491</v>
      </c>
      <c r="H31" s="86">
        <v>34807867</v>
      </c>
      <c r="I31" s="87">
        <f t="shared" si="1"/>
        <v>227942358</v>
      </c>
      <c r="J31" s="85">
        <v>117455484</v>
      </c>
      <c r="K31" s="86">
        <v>1224776</v>
      </c>
      <c r="L31" s="88">
        <f t="shared" si="2"/>
        <v>118680260</v>
      </c>
      <c r="M31" s="105">
        <f t="shared" si="3"/>
        <v>0.5508491377946517</v>
      </c>
      <c r="N31" s="85">
        <v>50709272</v>
      </c>
      <c r="O31" s="86">
        <v>11917264</v>
      </c>
      <c r="P31" s="88">
        <f t="shared" si="4"/>
        <v>62626536</v>
      </c>
      <c r="Q31" s="105">
        <f t="shared" si="5"/>
        <v>0.2906782758873777</v>
      </c>
      <c r="R31" s="85">
        <v>7390511</v>
      </c>
      <c r="S31" s="86">
        <v>2355970</v>
      </c>
      <c r="T31" s="88">
        <f t="shared" si="6"/>
        <v>9746481</v>
      </c>
      <c r="U31" s="105">
        <f t="shared" si="7"/>
        <v>0.042758533716668844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175555267</v>
      </c>
      <c r="AA31" s="88">
        <f t="shared" si="11"/>
        <v>15498010</v>
      </c>
      <c r="AB31" s="88">
        <f t="shared" si="12"/>
        <v>191053277</v>
      </c>
      <c r="AC31" s="105">
        <f t="shared" si="13"/>
        <v>0.8381648706117184</v>
      </c>
      <c r="AD31" s="85">
        <v>191035247</v>
      </c>
      <c r="AE31" s="86">
        <v>24617856</v>
      </c>
      <c r="AF31" s="88">
        <f t="shared" si="14"/>
        <v>215653103</v>
      </c>
      <c r="AG31" s="86">
        <v>217358800</v>
      </c>
      <c r="AH31" s="86">
        <v>217358800</v>
      </c>
      <c r="AI31" s="126">
        <v>46451965</v>
      </c>
      <c r="AJ31" s="127">
        <f t="shared" si="15"/>
        <v>0.21371099306768349</v>
      </c>
      <c r="AK31" s="128">
        <f t="shared" si="16"/>
        <v>-0.9548048191080283</v>
      </c>
    </row>
    <row r="32" spans="1:37" ht="13.5">
      <c r="A32" s="62" t="s">
        <v>97</v>
      </c>
      <c r="B32" s="63" t="s">
        <v>137</v>
      </c>
      <c r="C32" s="64" t="s">
        <v>138</v>
      </c>
      <c r="D32" s="85">
        <v>192049200</v>
      </c>
      <c r="E32" s="86">
        <v>70849004</v>
      </c>
      <c r="F32" s="87">
        <f t="shared" si="0"/>
        <v>262898204</v>
      </c>
      <c r="G32" s="85">
        <v>227558777</v>
      </c>
      <c r="H32" s="86">
        <v>101985837</v>
      </c>
      <c r="I32" s="87">
        <f t="shared" si="1"/>
        <v>329544614</v>
      </c>
      <c r="J32" s="85">
        <v>73474055</v>
      </c>
      <c r="K32" s="86">
        <v>6733237</v>
      </c>
      <c r="L32" s="88">
        <f t="shared" si="2"/>
        <v>80207292</v>
      </c>
      <c r="M32" s="105">
        <f t="shared" si="3"/>
        <v>0.305088778773095</v>
      </c>
      <c r="N32" s="85">
        <v>53703779</v>
      </c>
      <c r="O32" s="86">
        <v>12200116</v>
      </c>
      <c r="P32" s="88">
        <f t="shared" si="4"/>
        <v>65903895</v>
      </c>
      <c r="Q32" s="105">
        <f t="shared" si="5"/>
        <v>0.25068218039252943</v>
      </c>
      <c r="R32" s="85">
        <v>41386540</v>
      </c>
      <c r="S32" s="86">
        <v>2308237</v>
      </c>
      <c r="T32" s="88">
        <f t="shared" si="6"/>
        <v>43694777</v>
      </c>
      <c r="U32" s="105">
        <f t="shared" si="7"/>
        <v>0.13259138563860734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168564374</v>
      </c>
      <c r="AA32" s="88">
        <f t="shared" si="11"/>
        <v>21241590</v>
      </c>
      <c r="AB32" s="88">
        <f t="shared" si="12"/>
        <v>189805964</v>
      </c>
      <c r="AC32" s="105">
        <f t="shared" si="13"/>
        <v>0.5759643943080799</v>
      </c>
      <c r="AD32" s="85">
        <v>152963473</v>
      </c>
      <c r="AE32" s="86">
        <v>25932758</v>
      </c>
      <c r="AF32" s="88">
        <f t="shared" si="14"/>
        <v>178896231</v>
      </c>
      <c r="AG32" s="86">
        <v>193835718</v>
      </c>
      <c r="AH32" s="86">
        <v>193835718</v>
      </c>
      <c r="AI32" s="126">
        <v>48842157</v>
      </c>
      <c r="AJ32" s="127">
        <f t="shared" si="15"/>
        <v>0.25197707369907957</v>
      </c>
      <c r="AK32" s="128">
        <f t="shared" si="16"/>
        <v>-0.755753507182608</v>
      </c>
    </row>
    <row r="33" spans="1:37" ht="13.5">
      <c r="A33" s="62" t="s">
        <v>97</v>
      </c>
      <c r="B33" s="63" t="s">
        <v>139</v>
      </c>
      <c r="C33" s="64" t="s">
        <v>140</v>
      </c>
      <c r="D33" s="85">
        <v>102870213</v>
      </c>
      <c r="E33" s="86">
        <v>24239001</v>
      </c>
      <c r="F33" s="87">
        <f t="shared" si="0"/>
        <v>127109214</v>
      </c>
      <c r="G33" s="85">
        <v>110961582</v>
      </c>
      <c r="H33" s="86">
        <v>25167607</v>
      </c>
      <c r="I33" s="87">
        <f t="shared" si="1"/>
        <v>136129189</v>
      </c>
      <c r="J33" s="85">
        <v>40128512</v>
      </c>
      <c r="K33" s="86">
        <v>2540635</v>
      </c>
      <c r="L33" s="88">
        <f t="shared" si="2"/>
        <v>42669147</v>
      </c>
      <c r="M33" s="105">
        <f t="shared" si="3"/>
        <v>0.3356888588737556</v>
      </c>
      <c r="N33" s="85">
        <v>18938035</v>
      </c>
      <c r="O33" s="86">
        <v>6952023</v>
      </c>
      <c r="P33" s="88">
        <f t="shared" si="4"/>
        <v>25890058</v>
      </c>
      <c r="Q33" s="105">
        <f t="shared" si="5"/>
        <v>0.20368356616539224</v>
      </c>
      <c r="R33" s="85">
        <v>5393722</v>
      </c>
      <c r="S33" s="86">
        <v>403380</v>
      </c>
      <c r="T33" s="88">
        <f t="shared" si="6"/>
        <v>5797102</v>
      </c>
      <c r="U33" s="105">
        <f t="shared" si="7"/>
        <v>0.04258529741185779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64460269</v>
      </c>
      <c r="AA33" s="88">
        <f t="shared" si="11"/>
        <v>9896038</v>
      </c>
      <c r="AB33" s="88">
        <f t="shared" si="12"/>
        <v>74356307</v>
      </c>
      <c r="AC33" s="105">
        <f t="shared" si="13"/>
        <v>0.5462186878965393</v>
      </c>
      <c r="AD33" s="85">
        <v>89885647</v>
      </c>
      <c r="AE33" s="86">
        <v>11061975</v>
      </c>
      <c r="AF33" s="88">
        <f t="shared" si="14"/>
        <v>100947622</v>
      </c>
      <c r="AG33" s="86">
        <v>109337236</v>
      </c>
      <c r="AH33" s="86">
        <v>109337236</v>
      </c>
      <c r="AI33" s="126">
        <v>33408758</v>
      </c>
      <c r="AJ33" s="127">
        <f t="shared" si="15"/>
        <v>0.3055570016421487</v>
      </c>
      <c r="AK33" s="128">
        <f t="shared" si="16"/>
        <v>-0.9425731692817886</v>
      </c>
    </row>
    <row r="34" spans="1:37" ht="13.5">
      <c r="A34" s="62" t="s">
        <v>97</v>
      </c>
      <c r="B34" s="63" t="s">
        <v>141</v>
      </c>
      <c r="C34" s="64" t="s">
        <v>142</v>
      </c>
      <c r="D34" s="85">
        <v>671753577</v>
      </c>
      <c r="E34" s="86">
        <v>60054400</v>
      </c>
      <c r="F34" s="87">
        <f t="shared" si="0"/>
        <v>731807977</v>
      </c>
      <c r="G34" s="85">
        <v>703880503</v>
      </c>
      <c r="H34" s="86">
        <v>75778388</v>
      </c>
      <c r="I34" s="87">
        <f t="shared" si="1"/>
        <v>779658891</v>
      </c>
      <c r="J34" s="85">
        <v>244809929</v>
      </c>
      <c r="K34" s="86">
        <v>58045</v>
      </c>
      <c r="L34" s="88">
        <f t="shared" si="2"/>
        <v>244867974</v>
      </c>
      <c r="M34" s="105">
        <f t="shared" si="3"/>
        <v>0.33460686641299076</v>
      </c>
      <c r="N34" s="85">
        <v>197260481</v>
      </c>
      <c r="O34" s="86">
        <v>22161146</v>
      </c>
      <c r="P34" s="88">
        <f t="shared" si="4"/>
        <v>219421627</v>
      </c>
      <c r="Q34" s="105">
        <f t="shared" si="5"/>
        <v>0.2998349756988232</v>
      </c>
      <c r="R34" s="85">
        <v>143746871</v>
      </c>
      <c r="S34" s="86">
        <v>4914210</v>
      </c>
      <c r="T34" s="88">
        <f t="shared" si="6"/>
        <v>148661081</v>
      </c>
      <c r="U34" s="105">
        <f t="shared" si="7"/>
        <v>0.19067451511945882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585817281</v>
      </c>
      <c r="AA34" s="88">
        <f t="shared" si="11"/>
        <v>27133401</v>
      </c>
      <c r="AB34" s="88">
        <f t="shared" si="12"/>
        <v>612950682</v>
      </c>
      <c r="AC34" s="105">
        <f t="shared" si="13"/>
        <v>0.7861780184585877</v>
      </c>
      <c r="AD34" s="85">
        <v>551614243</v>
      </c>
      <c r="AE34" s="86">
        <v>21515707</v>
      </c>
      <c r="AF34" s="88">
        <f t="shared" si="14"/>
        <v>573129950</v>
      </c>
      <c r="AG34" s="86">
        <v>725160515</v>
      </c>
      <c r="AH34" s="86">
        <v>725160515</v>
      </c>
      <c r="AI34" s="126">
        <v>258627599</v>
      </c>
      <c r="AJ34" s="127">
        <f t="shared" si="15"/>
        <v>0.3566487607229966</v>
      </c>
      <c r="AK34" s="128">
        <f t="shared" si="16"/>
        <v>-0.740615403190847</v>
      </c>
    </row>
    <row r="35" spans="1:37" ht="13.5">
      <c r="A35" s="62" t="s">
        <v>112</v>
      </c>
      <c r="B35" s="63" t="s">
        <v>143</v>
      </c>
      <c r="C35" s="64" t="s">
        <v>144</v>
      </c>
      <c r="D35" s="85">
        <v>948221656</v>
      </c>
      <c r="E35" s="86">
        <v>420411262</v>
      </c>
      <c r="F35" s="87">
        <f t="shared" si="0"/>
        <v>1368632918</v>
      </c>
      <c r="G35" s="85">
        <v>1181658175</v>
      </c>
      <c r="H35" s="86">
        <v>447343162</v>
      </c>
      <c r="I35" s="87">
        <f t="shared" si="1"/>
        <v>1629001337</v>
      </c>
      <c r="J35" s="85">
        <v>105411881</v>
      </c>
      <c r="K35" s="86">
        <v>25458997</v>
      </c>
      <c r="L35" s="88">
        <f t="shared" si="2"/>
        <v>130870878</v>
      </c>
      <c r="M35" s="105">
        <f t="shared" si="3"/>
        <v>0.09562160626038661</v>
      </c>
      <c r="N35" s="85">
        <v>427042523</v>
      </c>
      <c r="O35" s="86">
        <v>140861828</v>
      </c>
      <c r="P35" s="88">
        <f t="shared" si="4"/>
        <v>567904351</v>
      </c>
      <c r="Q35" s="105">
        <f t="shared" si="5"/>
        <v>0.4149427823421678</v>
      </c>
      <c r="R35" s="85">
        <v>399402068</v>
      </c>
      <c r="S35" s="86">
        <v>55043469</v>
      </c>
      <c r="T35" s="88">
        <f t="shared" si="6"/>
        <v>454445537</v>
      </c>
      <c r="U35" s="105">
        <f t="shared" si="7"/>
        <v>0.2789718625013013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931856472</v>
      </c>
      <c r="AA35" s="88">
        <f t="shared" si="11"/>
        <v>221364294</v>
      </c>
      <c r="AB35" s="88">
        <f t="shared" si="12"/>
        <v>1153220766</v>
      </c>
      <c r="AC35" s="105">
        <f t="shared" si="13"/>
        <v>0.7079311353567047</v>
      </c>
      <c r="AD35" s="85">
        <v>852887970</v>
      </c>
      <c r="AE35" s="86">
        <v>190418467</v>
      </c>
      <c r="AF35" s="88">
        <f t="shared" si="14"/>
        <v>1043306437</v>
      </c>
      <c r="AG35" s="86">
        <v>1406186690</v>
      </c>
      <c r="AH35" s="86">
        <v>1406186690</v>
      </c>
      <c r="AI35" s="126">
        <v>300378729</v>
      </c>
      <c r="AJ35" s="127">
        <f t="shared" si="15"/>
        <v>0.21361226865260685</v>
      </c>
      <c r="AK35" s="128">
        <f t="shared" si="16"/>
        <v>-0.5644179687928064</v>
      </c>
    </row>
    <row r="36" spans="1:37" ht="13.5">
      <c r="A36" s="65"/>
      <c r="B36" s="66" t="s">
        <v>145</v>
      </c>
      <c r="C36" s="67"/>
      <c r="D36" s="89">
        <f>SUM(D29:D35)</f>
        <v>2615677824</v>
      </c>
      <c r="E36" s="90">
        <f>SUM(E29:E35)</f>
        <v>690714972</v>
      </c>
      <c r="F36" s="91">
        <f t="shared" si="0"/>
        <v>3306392796</v>
      </c>
      <c r="G36" s="89">
        <f>SUM(G29:G35)</f>
        <v>2935959542</v>
      </c>
      <c r="H36" s="90">
        <f>SUM(H29:H35)</f>
        <v>784257598</v>
      </c>
      <c r="I36" s="91">
        <f t="shared" si="1"/>
        <v>3720217140</v>
      </c>
      <c r="J36" s="89">
        <f>SUM(J29:J35)</f>
        <v>748805244</v>
      </c>
      <c r="K36" s="90">
        <f>SUM(K29:K35)</f>
        <v>45826842</v>
      </c>
      <c r="L36" s="90">
        <f t="shared" si="2"/>
        <v>794632086</v>
      </c>
      <c r="M36" s="106">
        <f t="shared" si="3"/>
        <v>0.24033202799175227</v>
      </c>
      <c r="N36" s="89">
        <f>SUM(N29:N35)</f>
        <v>846296759</v>
      </c>
      <c r="O36" s="90">
        <f>SUM(O29:O35)</f>
        <v>203765452</v>
      </c>
      <c r="P36" s="90">
        <f t="shared" si="4"/>
        <v>1050062211</v>
      </c>
      <c r="Q36" s="106">
        <f t="shared" si="5"/>
        <v>0.31758544002102285</v>
      </c>
      <c r="R36" s="89">
        <f>SUM(R29:R35)</f>
        <v>846560537</v>
      </c>
      <c r="S36" s="90">
        <f>SUM(S29:S35)</f>
        <v>55103002</v>
      </c>
      <c r="T36" s="90">
        <f t="shared" si="6"/>
        <v>901663539</v>
      </c>
      <c r="U36" s="106">
        <f t="shared" si="7"/>
        <v>0.24236852448886895</v>
      </c>
      <c r="V36" s="89">
        <f>SUM(V29:V35)</f>
        <v>0</v>
      </c>
      <c r="W36" s="90">
        <f>SUM(W29:W35)</f>
        <v>0</v>
      </c>
      <c r="X36" s="90">
        <f t="shared" si="8"/>
        <v>0</v>
      </c>
      <c r="Y36" s="106">
        <f t="shared" si="9"/>
        <v>0</v>
      </c>
      <c r="Z36" s="89">
        <f t="shared" si="10"/>
        <v>2441662540</v>
      </c>
      <c r="AA36" s="90">
        <f t="shared" si="11"/>
        <v>304695296</v>
      </c>
      <c r="AB36" s="90">
        <f t="shared" si="12"/>
        <v>2746357836</v>
      </c>
      <c r="AC36" s="106">
        <f t="shared" si="13"/>
        <v>0.7382251445677711</v>
      </c>
      <c r="AD36" s="89">
        <f>SUM(AD29:AD35)</f>
        <v>2171557955</v>
      </c>
      <c r="AE36" s="90">
        <f>SUM(AE29:AE35)</f>
        <v>298308964</v>
      </c>
      <c r="AF36" s="90">
        <f t="shared" si="14"/>
        <v>2469866919</v>
      </c>
      <c r="AG36" s="90">
        <f>SUM(AG29:AG35)</f>
        <v>4590133871</v>
      </c>
      <c r="AH36" s="90">
        <f>SUM(AH29:AH35)</f>
        <v>4590133871</v>
      </c>
      <c r="AI36" s="91">
        <f>SUM(AI29:AI35)</f>
        <v>764094524</v>
      </c>
      <c r="AJ36" s="129">
        <f t="shared" si="15"/>
        <v>0.16646454013628484</v>
      </c>
      <c r="AK36" s="130">
        <f t="shared" si="16"/>
        <v>-0.634934363441304</v>
      </c>
    </row>
    <row r="37" spans="1:37" ht="13.5">
      <c r="A37" s="62" t="s">
        <v>97</v>
      </c>
      <c r="B37" s="63" t="s">
        <v>146</v>
      </c>
      <c r="C37" s="64" t="s">
        <v>147</v>
      </c>
      <c r="D37" s="85">
        <v>278415204</v>
      </c>
      <c r="E37" s="86">
        <v>102621912</v>
      </c>
      <c r="F37" s="87">
        <f t="shared" si="0"/>
        <v>381037116</v>
      </c>
      <c r="G37" s="85">
        <v>312462846</v>
      </c>
      <c r="H37" s="86">
        <v>86943010</v>
      </c>
      <c r="I37" s="87">
        <f t="shared" si="1"/>
        <v>399405856</v>
      </c>
      <c r="J37" s="85">
        <v>89653042</v>
      </c>
      <c r="K37" s="86">
        <v>23253811</v>
      </c>
      <c r="L37" s="88">
        <f t="shared" si="2"/>
        <v>112906853</v>
      </c>
      <c r="M37" s="105">
        <f t="shared" si="3"/>
        <v>0.2963145800211232</v>
      </c>
      <c r="N37" s="85">
        <v>76332305</v>
      </c>
      <c r="O37" s="86">
        <v>26744012</v>
      </c>
      <c r="P37" s="88">
        <f t="shared" si="4"/>
        <v>103076317</v>
      </c>
      <c r="Q37" s="105">
        <f t="shared" si="5"/>
        <v>0.2705151615728689</v>
      </c>
      <c r="R37" s="85">
        <v>24069034</v>
      </c>
      <c r="S37" s="86">
        <v>18996969</v>
      </c>
      <c r="T37" s="88">
        <f t="shared" si="6"/>
        <v>43066003</v>
      </c>
      <c r="U37" s="105">
        <f t="shared" si="7"/>
        <v>0.10782516668959405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190054381</v>
      </c>
      <c r="AA37" s="88">
        <f t="shared" si="11"/>
        <v>68994792</v>
      </c>
      <c r="AB37" s="88">
        <f t="shared" si="12"/>
        <v>259049173</v>
      </c>
      <c r="AC37" s="105">
        <f t="shared" si="13"/>
        <v>0.6485863166713309</v>
      </c>
      <c r="AD37" s="85">
        <v>208494476</v>
      </c>
      <c r="AE37" s="86">
        <v>31317698</v>
      </c>
      <c r="AF37" s="88">
        <f t="shared" si="14"/>
        <v>239812174</v>
      </c>
      <c r="AG37" s="86">
        <v>315913008</v>
      </c>
      <c r="AH37" s="86">
        <v>315913008</v>
      </c>
      <c r="AI37" s="126">
        <v>66257324</v>
      </c>
      <c r="AJ37" s="127">
        <f t="shared" si="15"/>
        <v>0.20973281353454112</v>
      </c>
      <c r="AK37" s="128">
        <f t="shared" si="16"/>
        <v>-0.8204177782901046</v>
      </c>
    </row>
    <row r="38" spans="1:37" ht="13.5">
      <c r="A38" s="62" t="s">
        <v>97</v>
      </c>
      <c r="B38" s="63" t="s">
        <v>148</v>
      </c>
      <c r="C38" s="64" t="s">
        <v>149</v>
      </c>
      <c r="D38" s="85">
        <v>239767342</v>
      </c>
      <c r="E38" s="86">
        <v>85750407</v>
      </c>
      <c r="F38" s="87">
        <f t="shared" si="0"/>
        <v>325517749</v>
      </c>
      <c r="G38" s="85">
        <v>241266283</v>
      </c>
      <c r="H38" s="86">
        <v>72241836</v>
      </c>
      <c r="I38" s="87">
        <f t="shared" si="1"/>
        <v>313508119</v>
      </c>
      <c r="J38" s="85">
        <v>109990067</v>
      </c>
      <c r="K38" s="86">
        <v>18785417</v>
      </c>
      <c r="L38" s="88">
        <f t="shared" si="2"/>
        <v>128775484</v>
      </c>
      <c r="M38" s="105">
        <f t="shared" si="3"/>
        <v>0.3956020352057669</v>
      </c>
      <c r="N38" s="85">
        <v>61210119</v>
      </c>
      <c r="O38" s="86">
        <v>16953574</v>
      </c>
      <c r="P38" s="88">
        <f t="shared" si="4"/>
        <v>78163693</v>
      </c>
      <c r="Q38" s="105">
        <f t="shared" si="5"/>
        <v>0.2401211400610908</v>
      </c>
      <c r="R38" s="85">
        <v>60857022</v>
      </c>
      <c r="S38" s="86">
        <v>2622207</v>
      </c>
      <c r="T38" s="88">
        <f t="shared" si="6"/>
        <v>63479229</v>
      </c>
      <c r="U38" s="105">
        <f t="shared" si="7"/>
        <v>0.20248033512650432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232057208</v>
      </c>
      <c r="AA38" s="88">
        <f t="shared" si="11"/>
        <v>38361198</v>
      </c>
      <c r="AB38" s="88">
        <f t="shared" si="12"/>
        <v>270418406</v>
      </c>
      <c r="AC38" s="105">
        <f t="shared" si="13"/>
        <v>0.862556309107899</v>
      </c>
      <c r="AD38" s="85">
        <v>204456323</v>
      </c>
      <c r="AE38" s="86">
        <v>34399886</v>
      </c>
      <c r="AF38" s="88">
        <f t="shared" si="14"/>
        <v>238856209</v>
      </c>
      <c r="AG38" s="86">
        <v>301771307</v>
      </c>
      <c r="AH38" s="86">
        <v>301771307</v>
      </c>
      <c r="AI38" s="126">
        <v>66038991</v>
      </c>
      <c r="AJ38" s="127">
        <f t="shared" si="15"/>
        <v>0.21883787314477848</v>
      </c>
      <c r="AK38" s="128">
        <f t="shared" si="16"/>
        <v>-0.7342366385794894</v>
      </c>
    </row>
    <row r="39" spans="1:37" ht="13.5">
      <c r="A39" s="62" t="s">
        <v>97</v>
      </c>
      <c r="B39" s="63" t="s">
        <v>150</v>
      </c>
      <c r="C39" s="64" t="s">
        <v>151</v>
      </c>
      <c r="D39" s="85">
        <v>258654000</v>
      </c>
      <c r="E39" s="86">
        <v>27386011</v>
      </c>
      <c r="F39" s="87">
        <f t="shared" si="0"/>
        <v>286040011</v>
      </c>
      <c r="G39" s="85">
        <v>258654000</v>
      </c>
      <c r="H39" s="86">
        <v>27386011</v>
      </c>
      <c r="I39" s="87">
        <f t="shared" si="1"/>
        <v>286040011</v>
      </c>
      <c r="J39" s="85">
        <v>34197809</v>
      </c>
      <c r="K39" s="86">
        <v>0</v>
      </c>
      <c r="L39" s="88">
        <f t="shared" si="2"/>
        <v>34197809</v>
      </c>
      <c r="M39" s="105">
        <f t="shared" si="3"/>
        <v>0.11955603301945056</v>
      </c>
      <c r="N39" s="85">
        <v>20040799</v>
      </c>
      <c r="O39" s="86">
        <v>311868</v>
      </c>
      <c r="P39" s="88">
        <f t="shared" si="4"/>
        <v>20352667</v>
      </c>
      <c r="Q39" s="105">
        <f t="shared" si="5"/>
        <v>0.07115321709311499</v>
      </c>
      <c r="R39" s="85">
        <v>30943507</v>
      </c>
      <c r="S39" s="86">
        <v>3971185</v>
      </c>
      <c r="T39" s="88">
        <f t="shared" si="6"/>
        <v>34914692</v>
      </c>
      <c r="U39" s="105">
        <f t="shared" si="7"/>
        <v>0.12206226631700136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85182115</v>
      </c>
      <c r="AA39" s="88">
        <f t="shared" si="11"/>
        <v>4283053</v>
      </c>
      <c r="AB39" s="88">
        <f t="shared" si="12"/>
        <v>89465168</v>
      </c>
      <c r="AC39" s="105">
        <f t="shared" si="13"/>
        <v>0.3127715164295669</v>
      </c>
      <c r="AD39" s="85">
        <v>130755664</v>
      </c>
      <c r="AE39" s="86">
        <v>9142242</v>
      </c>
      <c r="AF39" s="88">
        <f t="shared" si="14"/>
        <v>139897906</v>
      </c>
      <c r="AG39" s="86">
        <v>264560180</v>
      </c>
      <c r="AH39" s="86">
        <v>264560180</v>
      </c>
      <c r="AI39" s="126">
        <v>31809811</v>
      </c>
      <c r="AJ39" s="127">
        <f t="shared" si="15"/>
        <v>0.12023657906492201</v>
      </c>
      <c r="AK39" s="128">
        <f t="shared" si="16"/>
        <v>-0.7504273437802564</v>
      </c>
    </row>
    <row r="40" spans="1:37" ht="13.5">
      <c r="A40" s="62" t="s">
        <v>112</v>
      </c>
      <c r="B40" s="63" t="s">
        <v>152</v>
      </c>
      <c r="C40" s="64" t="s">
        <v>153</v>
      </c>
      <c r="D40" s="85">
        <v>662283772</v>
      </c>
      <c r="E40" s="86">
        <v>237524000</v>
      </c>
      <c r="F40" s="87">
        <f t="shared" si="0"/>
        <v>899807772</v>
      </c>
      <c r="G40" s="85">
        <v>661694022</v>
      </c>
      <c r="H40" s="86">
        <v>150628221</v>
      </c>
      <c r="I40" s="87">
        <f t="shared" si="1"/>
        <v>812322243</v>
      </c>
      <c r="J40" s="85">
        <v>159992623</v>
      </c>
      <c r="K40" s="86">
        <v>17310142</v>
      </c>
      <c r="L40" s="88">
        <f t="shared" si="2"/>
        <v>177302765</v>
      </c>
      <c r="M40" s="105">
        <f t="shared" si="3"/>
        <v>0.1970451584407964</v>
      </c>
      <c r="N40" s="85">
        <v>124244239</v>
      </c>
      <c r="O40" s="86">
        <v>20707880</v>
      </c>
      <c r="P40" s="88">
        <f t="shared" si="4"/>
        <v>144952119</v>
      </c>
      <c r="Q40" s="105">
        <f t="shared" si="5"/>
        <v>0.1610923171710502</v>
      </c>
      <c r="R40" s="85">
        <v>351182492</v>
      </c>
      <c r="S40" s="86">
        <v>16899907</v>
      </c>
      <c r="T40" s="88">
        <f t="shared" si="6"/>
        <v>368082399</v>
      </c>
      <c r="U40" s="105">
        <f t="shared" si="7"/>
        <v>0.4531236244875299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635419354</v>
      </c>
      <c r="AA40" s="88">
        <f t="shared" si="11"/>
        <v>54917929</v>
      </c>
      <c r="AB40" s="88">
        <f t="shared" si="12"/>
        <v>690337283</v>
      </c>
      <c r="AC40" s="105">
        <f t="shared" si="13"/>
        <v>0.8498318111424655</v>
      </c>
      <c r="AD40" s="85">
        <v>275319049</v>
      </c>
      <c r="AE40" s="86">
        <v>74890546</v>
      </c>
      <c r="AF40" s="88">
        <f t="shared" si="14"/>
        <v>350209595</v>
      </c>
      <c r="AG40" s="86">
        <v>766329947</v>
      </c>
      <c r="AH40" s="86">
        <v>766329947</v>
      </c>
      <c r="AI40" s="126">
        <v>27752224</v>
      </c>
      <c r="AJ40" s="127">
        <f t="shared" si="15"/>
        <v>0.03621445841786997</v>
      </c>
      <c r="AK40" s="128">
        <f t="shared" si="16"/>
        <v>0.051034592584477956</v>
      </c>
    </row>
    <row r="41" spans="1:37" ht="13.5">
      <c r="A41" s="65"/>
      <c r="B41" s="66" t="s">
        <v>154</v>
      </c>
      <c r="C41" s="67"/>
      <c r="D41" s="89">
        <f>SUM(D37:D40)</f>
        <v>1439120318</v>
      </c>
      <c r="E41" s="90">
        <f>SUM(E37:E40)</f>
        <v>453282330</v>
      </c>
      <c r="F41" s="91">
        <f t="shared" si="0"/>
        <v>1892402648</v>
      </c>
      <c r="G41" s="89">
        <f>SUM(G37:G40)</f>
        <v>1474077151</v>
      </c>
      <c r="H41" s="90">
        <f>SUM(H37:H40)</f>
        <v>337199078</v>
      </c>
      <c r="I41" s="91">
        <f t="shared" si="1"/>
        <v>1811276229</v>
      </c>
      <c r="J41" s="89">
        <f>SUM(J37:J40)</f>
        <v>393833541</v>
      </c>
      <c r="K41" s="90">
        <f>SUM(K37:K40)</f>
        <v>59349370</v>
      </c>
      <c r="L41" s="90">
        <f t="shared" si="2"/>
        <v>453182911</v>
      </c>
      <c r="M41" s="106">
        <f t="shared" si="3"/>
        <v>0.23947488737608236</v>
      </c>
      <c r="N41" s="89">
        <f>SUM(N37:N40)</f>
        <v>281827462</v>
      </c>
      <c r="O41" s="90">
        <f>SUM(O37:O40)</f>
        <v>64717334</v>
      </c>
      <c r="P41" s="90">
        <f t="shared" si="4"/>
        <v>346544796</v>
      </c>
      <c r="Q41" s="106">
        <f t="shared" si="5"/>
        <v>0.18312423963591917</v>
      </c>
      <c r="R41" s="89">
        <f>SUM(R37:R40)</f>
        <v>467052055</v>
      </c>
      <c r="S41" s="90">
        <f>SUM(S37:S40)</f>
        <v>42490268</v>
      </c>
      <c r="T41" s="90">
        <f t="shared" si="6"/>
        <v>509542323</v>
      </c>
      <c r="U41" s="106">
        <f t="shared" si="7"/>
        <v>0.2813167394579659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f t="shared" si="10"/>
        <v>1142713058</v>
      </c>
      <c r="AA41" s="90">
        <f t="shared" si="11"/>
        <v>166556972</v>
      </c>
      <c r="AB41" s="90">
        <f t="shared" si="12"/>
        <v>1309270030</v>
      </c>
      <c r="AC41" s="106">
        <f t="shared" si="13"/>
        <v>0.7228439312775854</v>
      </c>
      <c r="AD41" s="89">
        <f>SUM(AD37:AD40)</f>
        <v>819025512</v>
      </c>
      <c r="AE41" s="90">
        <f>SUM(AE37:AE40)</f>
        <v>149750372</v>
      </c>
      <c r="AF41" s="90">
        <f t="shared" si="14"/>
        <v>968775884</v>
      </c>
      <c r="AG41" s="90">
        <f>SUM(AG37:AG40)</f>
        <v>1648574442</v>
      </c>
      <c r="AH41" s="90">
        <f>SUM(AH37:AH40)</f>
        <v>1648574442</v>
      </c>
      <c r="AI41" s="91">
        <f>SUM(AI37:AI40)</f>
        <v>191858350</v>
      </c>
      <c r="AJ41" s="129">
        <f t="shared" si="15"/>
        <v>0.11637833579856019</v>
      </c>
      <c r="AK41" s="130">
        <f t="shared" si="16"/>
        <v>-0.47403488111601255</v>
      </c>
    </row>
    <row r="42" spans="1:37" ht="13.5">
      <c r="A42" s="62" t="s">
        <v>97</v>
      </c>
      <c r="B42" s="63" t="s">
        <v>155</v>
      </c>
      <c r="C42" s="64" t="s">
        <v>156</v>
      </c>
      <c r="D42" s="85">
        <v>364448976</v>
      </c>
      <c r="E42" s="86">
        <v>159417636</v>
      </c>
      <c r="F42" s="87">
        <f t="shared" si="0"/>
        <v>523866612</v>
      </c>
      <c r="G42" s="85">
        <v>422959394</v>
      </c>
      <c r="H42" s="86">
        <v>164402928</v>
      </c>
      <c r="I42" s="87">
        <f t="shared" si="1"/>
        <v>587362322</v>
      </c>
      <c r="J42" s="85">
        <v>149674684</v>
      </c>
      <c r="K42" s="86">
        <v>5376824</v>
      </c>
      <c r="L42" s="88">
        <f t="shared" si="2"/>
        <v>155051508</v>
      </c>
      <c r="M42" s="105">
        <f t="shared" si="3"/>
        <v>0.295975167052639</v>
      </c>
      <c r="N42" s="85">
        <v>98273897</v>
      </c>
      <c r="O42" s="86">
        <v>35690086</v>
      </c>
      <c r="P42" s="88">
        <f t="shared" si="4"/>
        <v>133963983</v>
      </c>
      <c r="Q42" s="105">
        <f t="shared" si="5"/>
        <v>0.25572155188237117</v>
      </c>
      <c r="R42" s="85">
        <v>87820429</v>
      </c>
      <c r="S42" s="86">
        <v>24578183</v>
      </c>
      <c r="T42" s="88">
        <f t="shared" si="6"/>
        <v>112398612</v>
      </c>
      <c r="U42" s="105">
        <f t="shared" si="7"/>
        <v>0.1913616311262131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f t="shared" si="10"/>
        <v>335769010</v>
      </c>
      <c r="AA42" s="88">
        <f t="shared" si="11"/>
        <v>65645093</v>
      </c>
      <c r="AB42" s="88">
        <f t="shared" si="12"/>
        <v>401414103</v>
      </c>
      <c r="AC42" s="105">
        <f t="shared" si="13"/>
        <v>0.683418203662032</v>
      </c>
      <c r="AD42" s="85">
        <v>252688277</v>
      </c>
      <c r="AE42" s="86">
        <v>32696764</v>
      </c>
      <c r="AF42" s="88">
        <f t="shared" si="14"/>
        <v>285385041</v>
      </c>
      <c r="AG42" s="86">
        <v>397866691</v>
      </c>
      <c r="AH42" s="86">
        <v>397866691</v>
      </c>
      <c r="AI42" s="126">
        <v>90013285</v>
      </c>
      <c r="AJ42" s="127">
        <f t="shared" si="15"/>
        <v>0.22623981106274613</v>
      </c>
      <c r="AK42" s="128">
        <f t="shared" si="16"/>
        <v>-0.606151003548921</v>
      </c>
    </row>
    <row r="43" spans="1:37" ht="13.5">
      <c r="A43" s="62" t="s">
        <v>97</v>
      </c>
      <c r="B43" s="63" t="s">
        <v>157</v>
      </c>
      <c r="C43" s="64" t="s">
        <v>158</v>
      </c>
      <c r="D43" s="85">
        <v>196176418</v>
      </c>
      <c r="E43" s="86">
        <v>102459799</v>
      </c>
      <c r="F43" s="87">
        <f t="shared" si="0"/>
        <v>298636217</v>
      </c>
      <c r="G43" s="85">
        <v>215919093</v>
      </c>
      <c r="H43" s="86">
        <v>125411683</v>
      </c>
      <c r="I43" s="87">
        <f t="shared" si="1"/>
        <v>341330776</v>
      </c>
      <c r="J43" s="85">
        <v>76522973</v>
      </c>
      <c r="K43" s="86">
        <v>21738777</v>
      </c>
      <c r="L43" s="88">
        <f t="shared" si="2"/>
        <v>98261750</v>
      </c>
      <c r="M43" s="105">
        <f t="shared" si="3"/>
        <v>0.32903494086251434</v>
      </c>
      <c r="N43" s="85">
        <v>462914</v>
      </c>
      <c r="O43" s="86">
        <v>28512120</v>
      </c>
      <c r="P43" s="88">
        <f t="shared" si="4"/>
        <v>28975034</v>
      </c>
      <c r="Q43" s="105">
        <f t="shared" si="5"/>
        <v>0.09702451461203716</v>
      </c>
      <c r="R43" s="85">
        <v>38867828</v>
      </c>
      <c r="S43" s="86">
        <v>17465844</v>
      </c>
      <c r="T43" s="88">
        <f t="shared" si="6"/>
        <v>56333672</v>
      </c>
      <c r="U43" s="105">
        <f t="shared" si="7"/>
        <v>0.16504129120779898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f t="shared" si="10"/>
        <v>115853715</v>
      </c>
      <c r="AA43" s="88">
        <f t="shared" si="11"/>
        <v>67716741</v>
      </c>
      <c r="AB43" s="88">
        <f t="shared" si="12"/>
        <v>183570456</v>
      </c>
      <c r="AC43" s="105">
        <f t="shared" si="13"/>
        <v>0.5378080996716218</v>
      </c>
      <c r="AD43" s="85">
        <v>93667813</v>
      </c>
      <c r="AE43" s="86">
        <v>38706360</v>
      </c>
      <c r="AF43" s="88">
        <f t="shared" si="14"/>
        <v>132374173</v>
      </c>
      <c r="AG43" s="86">
        <v>271771688</v>
      </c>
      <c r="AH43" s="86">
        <v>271771688</v>
      </c>
      <c r="AI43" s="126">
        <v>53742872</v>
      </c>
      <c r="AJ43" s="127">
        <f t="shared" si="15"/>
        <v>0.19775007615951518</v>
      </c>
      <c r="AK43" s="128">
        <f t="shared" si="16"/>
        <v>-0.5744360797630819</v>
      </c>
    </row>
    <row r="44" spans="1:37" ht="13.5">
      <c r="A44" s="62" t="s">
        <v>97</v>
      </c>
      <c r="B44" s="63" t="s">
        <v>159</v>
      </c>
      <c r="C44" s="64" t="s">
        <v>160</v>
      </c>
      <c r="D44" s="85">
        <v>403882037</v>
      </c>
      <c r="E44" s="86">
        <v>81182001</v>
      </c>
      <c r="F44" s="87">
        <f t="shared" si="0"/>
        <v>485064038</v>
      </c>
      <c r="G44" s="85">
        <v>407311811</v>
      </c>
      <c r="H44" s="86">
        <v>102781800</v>
      </c>
      <c r="I44" s="87">
        <f t="shared" si="1"/>
        <v>510093611</v>
      </c>
      <c r="J44" s="85">
        <v>174552825</v>
      </c>
      <c r="K44" s="86">
        <v>14170638</v>
      </c>
      <c r="L44" s="88">
        <f t="shared" si="2"/>
        <v>188723463</v>
      </c>
      <c r="M44" s="105">
        <f t="shared" si="3"/>
        <v>0.38906917069782854</v>
      </c>
      <c r="N44" s="85">
        <v>86305887</v>
      </c>
      <c r="O44" s="86">
        <v>-7422055</v>
      </c>
      <c r="P44" s="88">
        <f t="shared" si="4"/>
        <v>78883832</v>
      </c>
      <c r="Q44" s="105">
        <f t="shared" si="5"/>
        <v>0.1626256036733855</v>
      </c>
      <c r="R44" s="85">
        <v>89762287</v>
      </c>
      <c r="S44" s="86">
        <v>19004200</v>
      </c>
      <c r="T44" s="88">
        <f t="shared" si="6"/>
        <v>108766487</v>
      </c>
      <c r="U44" s="105">
        <f t="shared" si="7"/>
        <v>0.21322848327147545</v>
      </c>
      <c r="V44" s="85">
        <v>0</v>
      </c>
      <c r="W44" s="86">
        <v>0</v>
      </c>
      <c r="X44" s="88">
        <f t="shared" si="8"/>
        <v>0</v>
      </c>
      <c r="Y44" s="105">
        <f t="shared" si="9"/>
        <v>0</v>
      </c>
      <c r="Z44" s="125">
        <f t="shared" si="10"/>
        <v>350620999</v>
      </c>
      <c r="AA44" s="88">
        <f t="shared" si="11"/>
        <v>25752783</v>
      </c>
      <c r="AB44" s="88">
        <f t="shared" si="12"/>
        <v>376373782</v>
      </c>
      <c r="AC44" s="105">
        <f t="shared" si="13"/>
        <v>0.7378523743164468</v>
      </c>
      <c r="AD44" s="85">
        <v>248845267</v>
      </c>
      <c r="AE44" s="86">
        <v>56896598</v>
      </c>
      <c r="AF44" s="88">
        <f t="shared" si="14"/>
        <v>305741865</v>
      </c>
      <c r="AG44" s="86">
        <v>459677548</v>
      </c>
      <c r="AH44" s="86">
        <v>459677548</v>
      </c>
      <c r="AI44" s="126">
        <v>84720582</v>
      </c>
      <c r="AJ44" s="127">
        <f t="shared" si="15"/>
        <v>0.18430437242064301</v>
      </c>
      <c r="AK44" s="128">
        <f t="shared" si="16"/>
        <v>-0.6442538642851544</v>
      </c>
    </row>
    <row r="45" spans="1:37" ht="13.5">
      <c r="A45" s="62" t="s">
        <v>97</v>
      </c>
      <c r="B45" s="63" t="s">
        <v>161</v>
      </c>
      <c r="C45" s="64" t="s">
        <v>162</v>
      </c>
      <c r="D45" s="85">
        <v>217945392</v>
      </c>
      <c r="E45" s="86">
        <v>31732081</v>
      </c>
      <c r="F45" s="87">
        <f t="shared" si="0"/>
        <v>249677473</v>
      </c>
      <c r="G45" s="85">
        <v>217656065</v>
      </c>
      <c r="H45" s="86">
        <v>103861064</v>
      </c>
      <c r="I45" s="87">
        <f t="shared" si="1"/>
        <v>321517129</v>
      </c>
      <c r="J45" s="85">
        <v>102307064</v>
      </c>
      <c r="K45" s="86">
        <v>11101691</v>
      </c>
      <c r="L45" s="88">
        <f t="shared" si="2"/>
        <v>113408755</v>
      </c>
      <c r="M45" s="105">
        <f t="shared" si="3"/>
        <v>0.4542210141641413</v>
      </c>
      <c r="N45" s="85">
        <v>67439704</v>
      </c>
      <c r="O45" s="86">
        <v>58706639</v>
      </c>
      <c r="P45" s="88">
        <f t="shared" si="4"/>
        <v>126146343</v>
      </c>
      <c r="Q45" s="105">
        <f t="shared" si="5"/>
        <v>0.5052371825310809</v>
      </c>
      <c r="R45" s="85">
        <v>38840186</v>
      </c>
      <c r="S45" s="86">
        <v>14856236</v>
      </c>
      <c r="T45" s="88">
        <f t="shared" si="6"/>
        <v>53696422</v>
      </c>
      <c r="U45" s="105">
        <f t="shared" si="7"/>
        <v>0.16700952190948434</v>
      </c>
      <c r="V45" s="85">
        <v>0</v>
      </c>
      <c r="W45" s="86">
        <v>0</v>
      </c>
      <c r="X45" s="88">
        <f t="shared" si="8"/>
        <v>0</v>
      </c>
      <c r="Y45" s="105">
        <f t="shared" si="9"/>
        <v>0</v>
      </c>
      <c r="Z45" s="125">
        <f t="shared" si="10"/>
        <v>208586954</v>
      </c>
      <c r="AA45" s="88">
        <f t="shared" si="11"/>
        <v>84664566</v>
      </c>
      <c r="AB45" s="88">
        <f t="shared" si="12"/>
        <v>293251520</v>
      </c>
      <c r="AC45" s="105">
        <f t="shared" si="13"/>
        <v>0.9120867709664078</v>
      </c>
      <c r="AD45" s="85">
        <v>203970570</v>
      </c>
      <c r="AE45" s="86">
        <v>12603537</v>
      </c>
      <c r="AF45" s="88">
        <f t="shared" si="14"/>
        <v>216574107</v>
      </c>
      <c r="AG45" s="86">
        <v>242633322</v>
      </c>
      <c r="AH45" s="86">
        <v>242633322</v>
      </c>
      <c r="AI45" s="126">
        <v>53827772</v>
      </c>
      <c r="AJ45" s="127">
        <f t="shared" si="15"/>
        <v>0.22184822577667218</v>
      </c>
      <c r="AK45" s="128">
        <f t="shared" si="16"/>
        <v>-0.7520644423111946</v>
      </c>
    </row>
    <row r="46" spans="1:37" ht="13.5">
      <c r="A46" s="62" t="s">
        <v>97</v>
      </c>
      <c r="B46" s="63" t="s">
        <v>163</v>
      </c>
      <c r="C46" s="64" t="s">
        <v>164</v>
      </c>
      <c r="D46" s="85">
        <v>1291871658</v>
      </c>
      <c r="E46" s="86">
        <v>228830700</v>
      </c>
      <c r="F46" s="87">
        <f t="shared" si="0"/>
        <v>1520702358</v>
      </c>
      <c r="G46" s="85">
        <v>1298837092</v>
      </c>
      <c r="H46" s="86">
        <v>283269137</v>
      </c>
      <c r="I46" s="87">
        <f t="shared" si="1"/>
        <v>1582106229</v>
      </c>
      <c r="J46" s="85">
        <v>607000066</v>
      </c>
      <c r="K46" s="86">
        <v>31313373</v>
      </c>
      <c r="L46" s="88">
        <f t="shared" si="2"/>
        <v>638313439</v>
      </c>
      <c r="M46" s="105">
        <f t="shared" si="3"/>
        <v>0.41974909530586785</v>
      </c>
      <c r="N46" s="85">
        <v>251654535</v>
      </c>
      <c r="O46" s="86">
        <v>47428864</v>
      </c>
      <c r="P46" s="88">
        <f t="shared" si="4"/>
        <v>299083399</v>
      </c>
      <c r="Q46" s="105">
        <f t="shared" si="5"/>
        <v>0.19667451518477885</v>
      </c>
      <c r="R46" s="85">
        <v>215092696</v>
      </c>
      <c r="S46" s="86">
        <v>24307124</v>
      </c>
      <c r="T46" s="88">
        <f t="shared" si="6"/>
        <v>239399820</v>
      </c>
      <c r="U46" s="105">
        <f t="shared" si="7"/>
        <v>0.15131715912105168</v>
      </c>
      <c r="V46" s="85">
        <v>0</v>
      </c>
      <c r="W46" s="86">
        <v>0</v>
      </c>
      <c r="X46" s="88">
        <f t="shared" si="8"/>
        <v>0</v>
      </c>
      <c r="Y46" s="105">
        <f t="shared" si="9"/>
        <v>0</v>
      </c>
      <c r="Z46" s="125">
        <f t="shared" si="10"/>
        <v>1073747297</v>
      </c>
      <c r="AA46" s="88">
        <f t="shared" si="11"/>
        <v>103049361</v>
      </c>
      <c r="AB46" s="88">
        <f t="shared" si="12"/>
        <v>1176796658</v>
      </c>
      <c r="AC46" s="105">
        <f t="shared" si="13"/>
        <v>0.7438164621498371</v>
      </c>
      <c r="AD46" s="85">
        <v>1181886141</v>
      </c>
      <c r="AE46" s="86">
        <v>66816795</v>
      </c>
      <c r="AF46" s="88">
        <f t="shared" si="14"/>
        <v>1248702936</v>
      </c>
      <c r="AG46" s="86">
        <v>1544823458</v>
      </c>
      <c r="AH46" s="86">
        <v>1544823458</v>
      </c>
      <c r="AI46" s="126">
        <v>174937839</v>
      </c>
      <c r="AJ46" s="127">
        <f t="shared" si="15"/>
        <v>0.1132413144648144</v>
      </c>
      <c r="AK46" s="128">
        <f t="shared" si="16"/>
        <v>-0.8082812067641363</v>
      </c>
    </row>
    <row r="47" spans="1:37" ht="13.5">
      <c r="A47" s="62" t="s">
        <v>112</v>
      </c>
      <c r="B47" s="63" t="s">
        <v>165</v>
      </c>
      <c r="C47" s="64" t="s">
        <v>166</v>
      </c>
      <c r="D47" s="85">
        <v>1499911434</v>
      </c>
      <c r="E47" s="86">
        <v>1123227534</v>
      </c>
      <c r="F47" s="87">
        <f t="shared" si="0"/>
        <v>2623138968</v>
      </c>
      <c r="G47" s="85">
        <v>1618438202</v>
      </c>
      <c r="H47" s="86">
        <v>1357388411</v>
      </c>
      <c r="I47" s="87">
        <f t="shared" si="1"/>
        <v>2975826613</v>
      </c>
      <c r="J47" s="85">
        <v>439872070</v>
      </c>
      <c r="K47" s="86">
        <v>141974203</v>
      </c>
      <c r="L47" s="88">
        <f t="shared" si="2"/>
        <v>581846273</v>
      </c>
      <c r="M47" s="105">
        <f t="shared" si="3"/>
        <v>0.221812980592342</v>
      </c>
      <c r="N47" s="85">
        <v>353539953</v>
      </c>
      <c r="O47" s="86">
        <v>241835063</v>
      </c>
      <c r="P47" s="88">
        <f t="shared" si="4"/>
        <v>595375016</v>
      </c>
      <c r="Q47" s="105">
        <f t="shared" si="5"/>
        <v>0.22697044390825427</v>
      </c>
      <c r="R47" s="85">
        <v>46209143</v>
      </c>
      <c r="S47" s="86">
        <v>43845011</v>
      </c>
      <c r="T47" s="88">
        <f t="shared" si="6"/>
        <v>90054154</v>
      </c>
      <c r="U47" s="105">
        <f t="shared" si="7"/>
        <v>0.030261895503788883</v>
      </c>
      <c r="V47" s="85">
        <v>0</v>
      </c>
      <c r="W47" s="86">
        <v>0</v>
      </c>
      <c r="X47" s="88">
        <f t="shared" si="8"/>
        <v>0</v>
      </c>
      <c r="Y47" s="105">
        <f t="shared" si="9"/>
        <v>0</v>
      </c>
      <c r="Z47" s="125">
        <f t="shared" si="10"/>
        <v>839621166</v>
      </c>
      <c r="AA47" s="88">
        <f t="shared" si="11"/>
        <v>427654277</v>
      </c>
      <c r="AB47" s="88">
        <f t="shared" si="12"/>
        <v>1267275443</v>
      </c>
      <c r="AC47" s="105">
        <f t="shared" si="13"/>
        <v>0.42585661323944884</v>
      </c>
      <c r="AD47" s="85">
        <v>1050079208</v>
      </c>
      <c r="AE47" s="86">
        <v>473124079</v>
      </c>
      <c r="AF47" s="88">
        <f t="shared" si="14"/>
        <v>1523203287</v>
      </c>
      <c r="AG47" s="86">
        <v>2613787783</v>
      </c>
      <c r="AH47" s="86">
        <v>2613787783</v>
      </c>
      <c r="AI47" s="126">
        <v>504302453</v>
      </c>
      <c r="AJ47" s="127">
        <f t="shared" si="15"/>
        <v>0.19293932593914798</v>
      </c>
      <c r="AK47" s="128">
        <f t="shared" si="16"/>
        <v>-0.9408784403443846</v>
      </c>
    </row>
    <row r="48" spans="1:37" ht="13.5">
      <c r="A48" s="65"/>
      <c r="B48" s="66" t="s">
        <v>167</v>
      </c>
      <c r="C48" s="67"/>
      <c r="D48" s="89">
        <f>SUM(D42:D47)</f>
        <v>3974235915</v>
      </c>
      <c r="E48" s="90">
        <f>SUM(E42:E47)</f>
        <v>1726849751</v>
      </c>
      <c r="F48" s="91">
        <f t="shared" si="0"/>
        <v>5701085666</v>
      </c>
      <c r="G48" s="89">
        <f>SUM(G42:G47)</f>
        <v>4181121657</v>
      </c>
      <c r="H48" s="90">
        <f>SUM(H42:H47)</f>
        <v>2137115023</v>
      </c>
      <c r="I48" s="91">
        <f t="shared" si="1"/>
        <v>6318236680</v>
      </c>
      <c r="J48" s="89">
        <f>SUM(J42:J47)</f>
        <v>1549929682</v>
      </c>
      <c r="K48" s="90">
        <f>SUM(K42:K47)</f>
        <v>225675506</v>
      </c>
      <c r="L48" s="90">
        <f t="shared" si="2"/>
        <v>1775605188</v>
      </c>
      <c r="M48" s="106">
        <f t="shared" si="3"/>
        <v>0.3114503608653545</v>
      </c>
      <c r="N48" s="89">
        <f>SUM(N42:N47)</f>
        <v>857676890</v>
      </c>
      <c r="O48" s="90">
        <f>SUM(O42:O47)</f>
        <v>404750717</v>
      </c>
      <c r="P48" s="90">
        <f t="shared" si="4"/>
        <v>1262427607</v>
      </c>
      <c r="Q48" s="106">
        <f t="shared" si="5"/>
        <v>0.22143635106710216</v>
      </c>
      <c r="R48" s="89">
        <f>SUM(R42:R47)</f>
        <v>516592569</v>
      </c>
      <c r="S48" s="90">
        <f>SUM(S42:S47)</f>
        <v>144056598</v>
      </c>
      <c r="T48" s="90">
        <f t="shared" si="6"/>
        <v>660649167</v>
      </c>
      <c r="U48" s="106">
        <f t="shared" si="7"/>
        <v>0.10456226957930294</v>
      </c>
      <c r="V48" s="89">
        <f>SUM(V42:V47)</f>
        <v>0</v>
      </c>
      <c r="W48" s="90">
        <f>SUM(W42:W47)</f>
        <v>0</v>
      </c>
      <c r="X48" s="90">
        <f t="shared" si="8"/>
        <v>0</v>
      </c>
      <c r="Y48" s="106">
        <f t="shared" si="9"/>
        <v>0</v>
      </c>
      <c r="Z48" s="89">
        <f t="shared" si="10"/>
        <v>2924199141</v>
      </c>
      <c r="AA48" s="90">
        <f t="shared" si="11"/>
        <v>774482821</v>
      </c>
      <c r="AB48" s="90">
        <f t="shared" si="12"/>
        <v>3698681962</v>
      </c>
      <c r="AC48" s="106">
        <f t="shared" si="13"/>
        <v>0.5853978173543192</v>
      </c>
      <c r="AD48" s="89">
        <f>SUM(AD42:AD47)</f>
        <v>3031137276</v>
      </c>
      <c r="AE48" s="90">
        <f>SUM(AE42:AE47)</f>
        <v>680844133</v>
      </c>
      <c r="AF48" s="90">
        <f t="shared" si="14"/>
        <v>3711981409</v>
      </c>
      <c r="AG48" s="90">
        <f>SUM(AG42:AG47)</f>
        <v>5530560490</v>
      </c>
      <c r="AH48" s="90">
        <f>SUM(AH42:AH47)</f>
        <v>5530560490</v>
      </c>
      <c r="AI48" s="91">
        <f>SUM(AI42:AI47)</f>
        <v>961544803</v>
      </c>
      <c r="AJ48" s="129">
        <f t="shared" si="15"/>
        <v>0.17386028138352394</v>
      </c>
      <c r="AK48" s="130">
        <f t="shared" si="16"/>
        <v>-0.8220225011369393</v>
      </c>
    </row>
    <row r="49" spans="1:37" ht="13.5">
      <c r="A49" s="62" t="s">
        <v>97</v>
      </c>
      <c r="B49" s="63" t="s">
        <v>168</v>
      </c>
      <c r="C49" s="64" t="s">
        <v>169</v>
      </c>
      <c r="D49" s="85">
        <v>388292299</v>
      </c>
      <c r="E49" s="86">
        <v>178384250</v>
      </c>
      <c r="F49" s="87">
        <f t="shared" si="0"/>
        <v>566676549</v>
      </c>
      <c r="G49" s="85">
        <v>386602551</v>
      </c>
      <c r="H49" s="86">
        <v>178384250</v>
      </c>
      <c r="I49" s="87">
        <f t="shared" si="1"/>
        <v>564986801</v>
      </c>
      <c r="J49" s="85">
        <v>154504170</v>
      </c>
      <c r="K49" s="86">
        <v>37617917</v>
      </c>
      <c r="L49" s="88">
        <f t="shared" si="2"/>
        <v>192122087</v>
      </c>
      <c r="M49" s="105">
        <f t="shared" si="3"/>
        <v>0.3390330645216095</v>
      </c>
      <c r="N49" s="85">
        <v>111880564</v>
      </c>
      <c r="O49" s="86">
        <v>56009417</v>
      </c>
      <c r="P49" s="88">
        <f t="shared" si="4"/>
        <v>167889981</v>
      </c>
      <c r="Q49" s="105">
        <f t="shared" si="5"/>
        <v>0.2962712702621474</v>
      </c>
      <c r="R49" s="85">
        <v>79651419</v>
      </c>
      <c r="S49" s="86">
        <v>30415175</v>
      </c>
      <c r="T49" s="88">
        <f t="shared" si="6"/>
        <v>110066594</v>
      </c>
      <c r="U49" s="105">
        <f t="shared" si="7"/>
        <v>0.19481268200458368</v>
      </c>
      <c r="V49" s="85">
        <v>0</v>
      </c>
      <c r="W49" s="86">
        <v>0</v>
      </c>
      <c r="X49" s="88">
        <f t="shared" si="8"/>
        <v>0</v>
      </c>
      <c r="Y49" s="105">
        <f t="shared" si="9"/>
        <v>0</v>
      </c>
      <c r="Z49" s="125">
        <f t="shared" si="10"/>
        <v>346036153</v>
      </c>
      <c r="AA49" s="88">
        <f t="shared" si="11"/>
        <v>124042509</v>
      </c>
      <c r="AB49" s="88">
        <f t="shared" si="12"/>
        <v>470078662</v>
      </c>
      <c r="AC49" s="105">
        <f t="shared" si="13"/>
        <v>0.8320170686606889</v>
      </c>
      <c r="AD49" s="85">
        <v>309376485</v>
      </c>
      <c r="AE49" s="86">
        <v>142790820</v>
      </c>
      <c r="AF49" s="88">
        <f t="shared" si="14"/>
        <v>452167305</v>
      </c>
      <c r="AG49" s="86">
        <v>479696468</v>
      </c>
      <c r="AH49" s="86">
        <v>479696468</v>
      </c>
      <c r="AI49" s="126">
        <v>98201773</v>
      </c>
      <c r="AJ49" s="127">
        <f t="shared" si="15"/>
        <v>0.20471648125622638</v>
      </c>
      <c r="AK49" s="128">
        <f t="shared" si="16"/>
        <v>-0.7565799367117001</v>
      </c>
    </row>
    <row r="50" spans="1:37" ht="13.5">
      <c r="A50" s="62" t="s">
        <v>97</v>
      </c>
      <c r="B50" s="63" t="s">
        <v>170</v>
      </c>
      <c r="C50" s="64" t="s">
        <v>171</v>
      </c>
      <c r="D50" s="85">
        <v>394432003</v>
      </c>
      <c r="E50" s="86">
        <v>143196104</v>
      </c>
      <c r="F50" s="87">
        <f t="shared" si="0"/>
        <v>537628107</v>
      </c>
      <c r="G50" s="85">
        <v>283165756</v>
      </c>
      <c r="H50" s="86">
        <v>150814803</v>
      </c>
      <c r="I50" s="87">
        <f t="shared" si="1"/>
        <v>433980559</v>
      </c>
      <c r="J50" s="85">
        <v>110065197</v>
      </c>
      <c r="K50" s="86">
        <v>17131973</v>
      </c>
      <c r="L50" s="88">
        <f t="shared" si="2"/>
        <v>127197170</v>
      </c>
      <c r="M50" s="105">
        <f t="shared" si="3"/>
        <v>0.23658950926090624</v>
      </c>
      <c r="N50" s="85">
        <v>77196418</v>
      </c>
      <c r="O50" s="86">
        <v>28157960</v>
      </c>
      <c r="P50" s="88">
        <f t="shared" si="4"/>
        <v>105354378</v>
      </c>
      <c r="Q50" s="105">
        <f t="shared" si="5"/>
        <v>0.1959614399401183</v>
      </c>
      <c r="R50" s="85">
        <v>64929620</v>
      </c>
      <c r="S50" s="86">
        <v>21374948</v>
      </c>
      <c r="T50" s="88">
        <f t="shared" si="6"/>
        <v>86304568</v>
      </c>
      <c r="U50" s="105">
        <f t="shared" si="7"/>
        <v>0.19886735986254167</v>
      </c>
      <c r="V50" s="85">
        <v>0</v>
      </c>
      <c r="W50" s="86">
        <v>0</v>
      </c>
      <c r="X50" s="88">
        <f t="shared" si="8"/>
        <v>0</v>
      </c>
      <c r="Y50" s="105">
        <f t="shared" si="9"/>
        <v>0</v>
      </c>
      <c r="Z50" s="125">
        <f t="shared" si="10"/>
        <v>252191235</v>
      </c>
      <c r="AA50" s="88">
        <f t="shared" si="11"/>
        <v>66664881</v>
      </c>
      <c r="AB50" s="88">
        <f t="shared" si="12"/>
        <v>318856116</v>
      </c>
      <c r="AC50" s="105">
        <f t="shared" si="13"/>
        <v>0.7347244234504984</v>
      </c>
      <c r="AD50" s="85">
        <v>222944880</v>
      </c>
      <c r="AE50" s="86">
        <v>30352108</v>
      </c>
      <c r="AF50" s="88">
        <f t="shared" si="14"/>
        <v>253296988</v>
      </c>
      <c r="AG50" s="86">
        <v>405698087</v>
      </c>
      <c r="AH50" s="86">
        <v>405698087</v>
      </c>
      <c r="AI50" s="126">
        <v>58002601</v>
      </c>
      <c r="AJ50" s="127">
        <f t="shared" si="15"/>
        <v>0.142969865667619</v>
      </c>
      <c r="AK50" s="128">
        <f t="shared" si="16"/>
        <v>-0.6592751904337686</v>
      </c>
    </row>
    <row r="51" spans="1:37" ht="13.5">
      <c r="A51" s="62" t="s">
        <v>97</v>
      </c>
      <c r="B51" s="63" t="s">
        <v>172</v>
      </c>
      <c r="C51" s="64" t="s">
        <v>173</v>
      </c>
      <c r="D51" s="85">
        <v>357985018</v>
      </c>
      <c r="E51" s="86">
        <v>22463865</v>
      </c>
      <c r="F51" s="87">
        <f t="shared" si="0"/>
        <v>380448883</v>
      </c>
      <c r="G51" s="85">
        <v>356469563</v>
      </c>
      <c r="H51" s="86">
        <v>94117848</v>
      </c>
      <c r="I51" s="87">
        <f t="shared" si="1"/>
        <v>450587411</v>
      </c>
      <c r="J51" s="85">
        <v>137590144</v>
      </c>
      <c r="K51" s="86">
        <v>5549356</v>
      </c>
      <c r="L51" s="88">
        <f t="shared" si="2"/>
        <v>143139500</v>
      </c>
      <c r="M51" s="105">
        <f t="shared" si="3"/>
        <v>0.3762384551408973</v>
      </c>
      <c r="N51" s="85">
        <v>104644618</v>
      </c>
      <c r="O51" s="86">
        <v>18204113</v>
      </c>
      <c r="P51" s="88">
        <f t="shared" si="4"/>
        <v>122848731</v>
      </c>
      <c r="Q51" s="105">
        <f t="shared" si="5"/>
        <v>0.3229046962400991</v>
      </c>
      <c r="R51" s="85">
        <v>84910037</v>
      </c>
      <c r="S51" s="86">
        <v>17792151</v>
      </c>
      <c r="T51" s="88">
        <f t="shared" si="6"/>
        <v>102702188</v>
      </c>
      <c r="U51" s="105">
        <f t="shared" si="7"/>
        <v>0.22792955482726523</v>
      </c>
      <c r="V51" s="85">
        <v>0</v>
      </c>
      <c r="W51" s="86">
        <v>0</v>
      </c>
      <c r="X51" s="88">
        <f t="shared" si="8"/>
        <v>0</v>
      </c>
      <c r="Y51" s="105">
        <f t="shared" si="9"/>
        <v>0</v>
      </c>
      <c r="Z51" s="125">
        <f t="shared" si="10"/>
        <v>327144799</v>
      </c>
      <c r="AA51" s="88">
        <f t="shared" si="11"/>
        <v>41545620</v>
      </c>
      <c r="AB51" s="88">
        <f t="shared" si="12"/>
        <v>368690419</v>
      </c>
      <c r="AC51" s="105">
        <f t="shared" si="13"/>
        <v>0.8182439411295492</v>
      </c>
      <c r="AD51" s="85">
        <v>291850465</v>
      </c>
      <c r="AE51" s="86">
        <v>34518854</v>
      </c>
      <c r="AF51" s="88">
        <f t="shared" si="14"/>
        <v>326369319</v>
      </c>
      <c r="AG51" s="86">
        <v>389169896</v>
      </c>
      <c r="AH51" s="86">
        <v>389169896</v>
      </c>
      <c r="AI51" s="126">
        <v>96895338</v>
      </c>
      <c r="AJ51" s="127">
        <f t="shared" si="15"/>
        <v>0.24897953052360453</v>
      </c>
      <c r="AK51" s="128">
        <f t="shared" si="16"/>
        <v>-0.685319109300222</v>
      </c>
    </row>
    <row r="52" spans="1:37" ht="13.5">
      <c r="A52" s="62" t="s">
        <v>97</v>
      </c>
      <c r="B52" s="63" t="s">
        <v>174</v>
      </c>
      <c r="C52" s="64" t="s">
        <v>175</v>
      </c>
      <c r="D52" s="85">
        <v>207353152</v>
      </c>
      <c r="E52" s="86">
        <v>62189771</v>
      </c>
      <c r="F52" s="87">
        <f t="shared" si="0"/>
        <v>269542923</v>
      </c>
      <c r="G52" s="85">
        <v>210118152</v>
      </c>
      <c r="H52" s="86">
        <v>82021976</v>
      </c>
      <c r="I52" s="87">
        <f t="shared" si="1"/>
        <v>292140128</v>
      </c>
      <c r="J52" s="85">
        <v>52939080</v>
      </c>
      <c r="K52" s="86">
        <v>12976597</v>
      </c>
      <c r="L52" s="88">
        <f t="shared" si="2"/>
        <v>65915677</v>
      </c>
      <c r="M52" s="105">
        <f t="shared" si="3"/>
        <v>0.24454612373555065</v>
      </c>
      <c r="N52" s="85">
        <v>2677250</v>
      </c>
      <c r="O52" s="86">
        <v>18202804</v>
      </c>
      <c r="P52" s="88">
        <f t="shared" si="4"/>
        <v>20880054</v>
      </c>
      <c r="Q52" s="105">
        <f t="shared" si="5"/>
        <v>0.07746467155437058</v>
      </c>
      <c r="R52" s="85">
        <v>34260094</v>
      </c>
      <c r="S52" s="86">
        <v>16945280</v>
      </c>
      <c r="T52" s="88">
        <f t="shared" si="6"/>
        <v>51205374</v>
      </c>
      <c r="U52" s="105">
        <f t="shared" si="7"/>
        <v>0.1752767562284357</v>
      </c>
      <c r="V52" s="85">
        <v>0</v>
      </c>
      <c r="W52" s="86">
        <v>0</v>
      </c>
      <c r="X52" s="88">
        <f t="shared" si="8"/>
        <v>0</v>
      </c>
      <c r="Y52" s="105">
        <f t="shared" si="9"/>
        <v>0</v>
      </c>
      <c r="Z52" s="125">
        <f t="shared" si="10"/>
        <v>89876424</v>
      </c>
      <c r="AA52" s="88">
        <f t="shared" si="11"/>
        <v>48124681</v>
      </c>
      <c r="AB52" s="88">
        <f t="shared" si="12"/>
        <v>138001105</v>
      </c>
      <c r="AC52" s="105">
        <f t="shared" si="13"/>
        <v>0.472379833420214</v>
      </c>
      <c r="AD52" s="85">
        <v>71095400</v>
      </c>
      <c r="AE52" s="86">
        <v>57776858</v>
      </c>
      <c r="AF52" s="88">
        <f t="shared" si="14"/>
        <v>128872258</v>
      </c>
      <c r="AG52" s="86">
        <v>207485272</v>
      </c>
      <c r="AH52" s="86">
        <v>207485272</v>
      </c>
      <c r="AI52" s="126">
        <v>36453401</v>
      </c>
      <c r="AJ52" s="127">
        <f t="shared" si="15"/>
        <v>0.1756915112509769</v>
      </c>
      <c r="AK52" s="128">
        <f t="shared" si="16"/>
        <v>-0.6026656567156603</v>
      </c>
    </row>
    <row r="53" spans="1:37" ht="13.5">
      <c r="A53" s="62" t="s">
        <v>112</v>
      </c>
      <c r="B53" s="63" t="s">
        <v>176</v>
      </c>
      <c r="C53" s="64" t="s">
        <v>177</v>
      </c>
      <c r="D53" s="85">
        <v>758788007</v>
      </c>
      <c r="E53" s="86">
        <v>579459350</v>
      </c>
      <c r="F53" s="87">
        <f t="shared" si="0"/>
        <v>1338247357</v>
      </c>
      <c r="G53" s="85">
        <v>752115655</v>
      </c>
      <c r="H53" s="86">
        <v>565594400</v>
      </c>
      <c r="I53" s="87">
        <f t="shared" si="1"/>
        <v>1317710055</v>
      </c>
      <c r="J53" s="85">
        <v>254615402</v>
      </c>
      <c r="K53" s="86">
        <v>90229840</v>
      </c>
      <c r="L53" s="88">
        <f t="shared" si="2"/>
        <v>344845242</v>
      </c>
      <c r="M53" s="105">
        <f t="shared" si="3"/>
        <v>0.2576842316902106</v>
      </c>
      <c r="N53" s="85">
        <v>207243094</v>
      </c>
      <c r="O53" s="86">
        <v>125021849</v>
      </c>
      <c r="P53" s="88">
        <f t="shared" si="4"/>
        <v>332264943</v>
      </c>
      <c r="Q53" s="105">
        <f t="shared" si="5"/>
        <v>0.2482836534382186</v>
      </c>
      <c r="R53" s="85">
        <v>161754024</v>
      </c>
      <c r="S53" s="86">
        <v>72661706</v>
      </c>
      <c r="T53" s="88">
        <f t="shared" si="6"/>
        <v>234415730</v>
      </c>
      <c r="U53" s="105">
        <f t="shared" si="7"/>
        <v>0.17789628993913992</v>
      </c>
      <c r="V53" s="85">
        <v>0</v>
      </c>
      <c r="W53" s="86">
        <v>0</v>
      </c>
      <c r="X53" s="88">
        <f t="shared" si="8"/>
        <v>0</v>
      </c>
      <c r="Y53" s="105">
        <f t="shared" si="9"/>
        <v>0</v>
      </c>
      <c r="Z53" s="125">
        <f t="shared" si="10"/>
        <v>623612520</v>
      </c>
      <c r="AA53" s="88">
        <f t="shared" si="11"/>
        <v>287913395</v>
      </c>
      <c r="AB53" s="88">
        <f t="shared" si="12"/>
        <v>911525915</v>
      </c>
      <c r="AC53" s="105">
        <f t="shared" si="13"/>
        <v>0.6917499882020708</v>
      </c>
      <c r="AD53" s="85">
        <v>542100227</v>
      </c>
      <c r="AE53" s="86">
        <v>321441737</v>
      </c>
      <c r="AF53" s="88">
        <f t="shared" si="14"/>
        <v>863541964</v>
      </c>
      <c r="AG53" s="86">
        <v>1216698936</v>
      </c>
      <c r="AH53" s="86">
        <v>1216698936</v>
      </c>
      <c r="AI53" s="126">
        <v>58682258</v>
      </c>
      <c r="AJ53" s="127">
        <f t="shared" si="15"/>
        <v>0.04823071366604696</v>
      </c>
      <c r="AK53" s="128">
        <f t="shared" si="16"/>
        <v>-0.728541588281169</v>
      </c>
    </row>
    <row r="54" spans="1:37" ht="13.5">
      <c r="A54" s="65"/>
      <c r="B54" s="66" t="s">
        <v>178</v>
      </c>
      <c r="C54" s="67"/>
      <c r="D54" s="89">
        <f>SUM(D49:D53)</f>
        <v>2106850479</v>
      </c>
      <c r="E54" s="90">
        <f>SUM(E49:E53)</f>
        <v>985693340</v>
      </c>
      <c r="F54" s="91">
        <f t="shared" si="0"/>
        <v>3092543819</v>
      </c>
      <c r="G54" s="89">
        <f>SUM(G49:G53)</f>
        <v>1988471677</v>
      </c>
      <c r="H54" s="90">
        <f>SUM(H49:H53)</f>
        <v>1070933277</v>
      </c>
      <c r="I54" s="91">
        <f t="shared" si="1"/>
        <v>3059404954</v>
      </c>
      <c r="J54" s="89">
        <f>SUM(J49:J53)</f>
        <v>709713993</v>
      </c>
      <c r="K54" s="90">
        <f>SUM(K49:K53)</f>
        <v>163505683</v>
      </c>
      <c r="L54" s="90">
        <f t="shared" si="2"/>
        <v>873219676</v>
      </c>
      <c r="M54" s="106">
        <f t="shared" si="3"/>
        <v>0.2823629112820018</v>
      </c>
      <c r="N54" s="89">
        <f>SUM(N49:N53)</f>
        <v>503641944</v>
      </c>
      <c r="O54" s="90">
        <f>SUM(O49:O53)</f>
        <v>245596143</v>
      </c>
      <c r="P54" s="90">
        <f t="shared" si="4"/>
        <v>749238087</v>
      </c>
      <c r="Q54" s="106">
        <f t="shared" si="5"/>
        <v>0.24227242388509548</v>
      </c>
      <c r="R54" s="89">
        <f>SUM(R49:R53)</f>
        <v>425505194</v>
      </c>
      <c r="S54" s="90">
        <f>SUM(S49:S53)</f>
        <v>159189260</v>
      </c>
      <c r="T54" s="90">
        <f t="shared" si="6"/>
        <v>584694454</v>
      </c>
      <c r="U54" s="106">
        <f t="shared" si="7"/>
        <v>0.19111378284053077</v>
      </c>
      <c r="V54" s="89">
        <f>SUM(V49:V53)</f>
        <v>0</v>
      </c>
      <c r="W54" s="90">
        <f>SUM(W49:W53)</f>
        <v>0</v>
      </c>
      <c r="X54" s="90">
        <f t="shared" si="8"/>
        <v>0</v>
      </c>
      <c r="Y54" s="106">
        <f t="shared" si="9"/>
        <v>0</v>
      </c>
      <c r="Z54" s="89">
        <f t="shared" si="10"/>
        <v>1638861131</v>
      </c>
      <c r="AA54" s="90">
        <f t="shared" si="11"/>
        <v>568291086</v>
      </c>
      <c r="AB54" s="90">
        <f t="shared" si="12"/>
        <v>2207152217</v>
      </c>
      <c r="AC54" s="106">
        <f t="shared" si="13"/>
        <v>0.721431863445953</v>
      </c>
      <c r="AD54" s="89">
        <f>SUM(AD49:AD53)</f>
        <v>1437367457</v>
      </c>
      <c r="AE54" s="90">
        <f>SUM(AE49:AE53)</f>
        <v>586880377</v>
      </c>
      <c r="AF54" s="90">
        <f t="shared" si="14"/>
        <v>2024247834</v>
      </c>
      <c r="AG54" s="90">
        <f>SUM(AG49:AG53)</f>
        <v>2698748659</v>
      </c>
      <c r="AH54" s="90">
        <f>SUM(AH49:AH53)</f>
        <v>2698748659</v>
      </c>
      <c r="AI54" s="91">
        <f>SUM(AI49:AI53)</f>
        <v>348235371</v>
      </c>
      <c r="AJ54" s="129">
        <f t="shared" si="15"/>
        <v>0.1290358662481136</v>
      </c>
      <c r="AK54" s="130">
        <f t="shared" si="16"/>
        <v>-0.7111547093299249</v>
      </c>
    </row>
    <row r="55" spans="1:37" ht="13.5">
      <c r="A55" s="68"/>
      <c r="B55" s="69" t="s">
        <v>179</v>
      </c>
      <c r="C55" s="70"/>
      <c r="D55" s="92">
        <f>SUM(D9:D10,D12:D19,D21:D27,D29:D35,D37:D40,D42:D47,D49:D53)</f>
        <v>43861819422</v>
      </c>
      <c r="E55" s="93">
        <f>SUM(E9:E10,E12:E19,E21:E27,E29:E35,E37:E40,E42:E47,E49:E53)</f>
        <v>8541218142</v>
      </c>
      <c r="F55" s="94">
        <f t="shared" si="0"/>
        <v>52403037564</v>
      </c>
      <c r="G55" s="92">
        <f>SUM(G9:G10,G12:G19,G21:G27,G29:G35,G37:G40,G42:G47,G49:G53)</f>
        <v>44524242688</v>
      </c>
      <c r="H55" s="93">
        <f>SUM(H9:H10,H12:H19,H21:H27,H29:H35,H37:H40,H42:H47,H49:H53)</f>
        <v>9784893067</v>
      </c>
      <c r="I55" s="94">
        <f t="shared" si="1"/>
        <v>54309135755</v>
      </c>
      <c r="J55" s="92">
        <f>SUM(J9:J10,J12:J19,J21:J27,J29:J35,J37:J40,J42:J47,J49:J53)</f>
        <v>10187432996</v>
      </c>
      <c r="K55" s="93">
        <f>SUM(K9:K10,K12:K19,K21:K27,K29:K35,K37:K40,K42:K47,K49:K53)</f>
        <v>3103080218</v>
      </c>
      <c r="L55" s="93">
        <f t="shared" si="2"/>
        <v>13290513214</v>
      </c>
      <c r="M55" s="107">
        <f t="shared" si="3"/>
        <v>0.2536210462564933</v>
      </c>
      <c r="N55" s="92">
        <f>SUM(N9:N10,N12:N19,N21:N27,N29:N35,N37:N40,N42:N47,N49:N53)</f>
        <v>5356669133</v>
      </c>
      <c r="O55" s="93">
        <f>SUM(O9:O10,O12:O19,O21:O27,O29:O35,O37:O40,O42:O47,O49:O53)</f>
        <v>1489844907</v>
      </c>
      <c r="P55" s="93">
        <f t="shared" si="4"/>
        <v>6846514040</v>
      </c>
      <c r="Q55" s="107">
        <f t="shared" si="5"/>
        <v>0.1306510912013131</v>
      </c>
      <c r="R55" s="92">
        <f>SUM(R9:R10,R12:R19,R21:R27,R29:R35,R37:R40,R42:R47,R49:R53)</f>
        <v>6021763707</v>
      </c>
      <c r="S55" s="93">
        <f>SUM(S9:S10,S12:S19,S21:S27,S29:S35,S37:S40,S42:S47,S49:S53)</f>
        <v>955784432</v>
      </c>
      <c r="T55" s="93">
        <f t="shared" si="6"/>
        <v>6977548139</v>
      </c>
      <c r="U55" s="107">
        <f t="shared" si="7"/>
        <v>0.12847834976563052</v>
      </c>
      <c r="V55" s="92">
        <f>SUM(V9:V10,V12:V19,V21:V27,V29:V35,V37:V40,V42:V47,V49:V53)</f>
        <v>0</v>
      </c>
      <c r="W55" s="93">
        <f>SUM(W9:W10,W12:W19,W21:W27,W29:W35,W37:W40,W42:W47,W49:W53)</f>
        <v>0</v>
      </c>
      <c r="X55" s="93">
        <f t="shared" si="8"/>
        <v>0</v>
      </c>
      <c r="Y55" s="107">
        <f t="shared" si="9"/>
        <v>0</v>
      </c>
      <c r="Z55" s="92">
        <f t="shared" si="10"/>
        <v>21565865836</v>
      </c>
      <c r="AA55" s="93">
        <f t="shared" si="11"/>
        <v>5548709557</v>
      </c>
      <c r="AB55" s="93">
        <f t="shared" si="12"/>
        <v>27114575393</v>
      </c>
      <c r="AC55" s="107">
        <f t="shared" si="13"/>
        <v>0.49926361405049025</v>
      </c>
      <c r="AD55" s="92">
        <f>SUM(AD9:AD10,AD12:AD19,AD21:AD27,AD29:AD35,AD37:AD40,AD42:AD47,AD49:AD53)</f>
        <v>24092508976</v>
      </c>
      <c r="AE55" s="93">
        <f>SUM(AE9:AE10,AE12:AE19,AE21:AE27,AE29:AE35,AE37:AE40,AE42:AE47,AE49:AE53)</f>
        <v>4917336772</v>
      </c>
      <c r="AF55" s="93">
        <f t="shared" si="14"/>
        <v>29009845748</v>
      </c>
      <c r="AG55" s="93">
        <f>SUM(AG9:AG10,AG12:AG19,AG21:AG27,AG29:AG35,AG37:AG40,AG42:AG47,AG49:AG53)</f>
        <v>25118765259</v>
      </c>
      <c r="AH55" s="93">
        <f>SUM(AH9:AH10,AH12:AH19,AH21:AH27,AH29:AH35,AH37:AH40,AH42:AH47,AH49:AH53)</f>
        <v>25118765259</v>
      </c>
      <c r="AI55" s="94">
        <f>SUM(AI9:AI10,AI12:AI19,AI21:AI27,AI29:AI35,AI37:AI40,AI42:AI47,AI49:AI53)</f>
        <v>6971973549</v>
      </c>
      <c r="AJ55" s="131">
        <f t="shared" si="15"/>
        <v>0.27756036083429525</v>
      </c>
      <c r="AK55" s="132">
        <f t="shared" si="16"/>
        <v>-0.7594765515262677</v>
      </c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50</v>
      </c>
      <c r="C9" s="64" t="s">
        <v>51</v>
      </c>
      <c r="D9" s="85">
        <v>6949637528</v>
      </c>
      <c r="E9" s="86">
        <v>1266260876</v>
      </c>
      <c r="F9" s="87">
        <f>$D9+$E9</f>
        <v>8215898404</v>
      </c>
      <c r="G9" s="85">
        <v>6908606869</v>
      </c>
      <c r="H9" s="86">
        <v>1017167100</v>
      </c>
      <c r="I9" s="87">
        <f>$G9+$H9</f>
        <v>7925773969</v>
      </c>
      <c r="J9" s="85">
        <v>2025412320</v>
      </c>
      <c r="K9" s="86">
        <v>48283747</v>
      </c>
      <c r="L9" s="88">
        <f>$J9+$K9</f>
        <v>2073696067</v>
      </c>
      <c r="M9" s="105">
        <f>IF($F9=0,0,$L9/$F9)</f>
        <v>0.25240040285678295</v>
      </c>
      <c r="N9" s="85">
        <v>1512479389</v>
      </c>
      <c r="O9" s="86">
        <v>130577318</v>
      </c>
      <c r="P9" s="88">
        <f>$N9+$O9</f>
        <v>1643056707</v>
      </c>
      <c r="Q9" s="105">
        <f>IF($F9=0,0,$P9/$F9)</f>
        <v>0.1999850322151087</v>
      </c>
      <c r="R9" s="85">
        <v>1882694908</v>
      </c>
      <c r="S9" s="86">
        <v>102776868</v>
      </c>
      <c r="T9" s="88">
        <f>$R9+$S9</f>
        <v>1985471776</v>
      </c>
      <c r="U9" s="105">
        <f>IF($I9=0,0,$T9/$I9)</f>
        <v>0.25050825115197023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5420586617</v>
      </c>
      <c r="AA9" s="88">
        <f>$K9+$O9+$S9</f>
        <v>281637933</v>
      </c>
      <c r="AB9" s="88">
        <f>$Z9+$AA9</f>
        <v>5702224550</v>
      </c>
      <c r="AC9" s="105">
        <f>IF($I9=0,0,$AB9/$I9)</f>
        <v>0.719453339484958</v>
      </c>
      <c r="AD9" s="85">
        <v>5023489383</v>
      </c>
      <c r="AE9" s="86">
        <v>495634416</v>
      </c>
      <c r="AF9" s="88">
        <f>$AD9+$AE9</f>
        <v>5519123799</v>
      </c>
      <c r="AG9" s="86">
        <v>7316105802</v>
      </c>
      <c r="AH9" s="86">
        <v>7316105802</v>
      </c>
      <c r="AI9" s="126">
        <v>2032434203</v>
      </c>
      <c r="AJ9" s="127">
        <f>IF($AH9=0,0,$AI9/$AH9)</f>
        <v>0.27780273522621757</v>
      </c>
      <c r="AK9" s="128">
        <f>IF($AF9=0,0,(($T9/$AF9)-1))</f>
        <v>-0.6402559811469088</v>
      </c>
    </row>
    <row r="10" spans="1:37" ht="13.5">
      <c r="A10" s="65"/>
      <c r="B10" s="66" t="s">
        <v>96</v>
      </c>
      <c r="C10" s="67"/>
      <c r="D10" s="89">
        <f>D9</f>
        <v>6949637528</v>
      </c>
      <c r="E10" s="90">
        <f>E9</f>
        <v>1266260876</v>
      </c>
      <c r="F10" s="91">
        <f aca="true" t="shared" si="0" ref="F10:F37">$D10+$E10</f>
        <v>8215898404</v>
      </c>
      <c r="G10" s="89">
        <f>G9</f>
        <v>6908606869</v>
      </c>
      <c r="H10" s="90">
        <f>H9</f>
        <v>1017167100</v>
      </c>
      <c r="I10" s="91">
        <f aca="true" t="shared" si="1" ref="I10:I37">$G10+$H10</f>
        <v>7925773969</v>
      </c>
      <c r="J10" s="89">
        <f>J9</f>
        <v>2025412320</v>
      </c>
      <c r="K10" s="90">
        <f>K9</f>
        <v>48283747</v>
      </c>
      <c r="L10" s="90">
        <f aca="true" t="shared" si="2" ref="L10:L37">$J10+$K10</f>
        <v>2073696067</v>
      </c>
      <c r="M10" s="106">
        <f aca="true" t="shared" si="3" ref="M10:M37">IF($F10=0,0,$L10/$F10)</f>
        <v>0.25240040285678295</v>
      </c>
      <c r="N10" s="89">
        <f>N9</f>
        <v>1512479389</v>
      </c>
      <c r="O10" s="90">
        <f>O9</f>
        <v>130577318</v>
      </c>
      <c r="P10" s="90">
        <f aca="true" t="shared" si="4" ref="P10:P37">$N10+$O10</f>
        <v>1643056707</v>
      </c>
      <c r="Q10" s="106">
        <f aca="true" t="shared" si="5" ref="Q10:Q37">IF($F10=0,0,$P10/$F10)</f>
        <v>0.1999850322151087</v>
      </c>
      <c r="R10" s="89">
        <f>R9</f>
        <v>1882694908</v>
      </c>
      <c r="S10" s="90">
        <f>S9</f>
        <v>102776868</v>
      </c>
      <c r="T10" s="90">
        <f aca="true" t="shared" si="6" ref="T10:T37">$R10+$S10</f>
        <v>1985471776</v>
      </c>
      <c r="U10" s="106">
        <f aca="true" t="shared" si="7" ref="U10:U37">IF($I10=0,0,$T10/$I10)</f>
        <v>0.25050825115197023</v>
      </c>
      <c r="V10" s="89">
        <f>V9</f>
        <v>0</v>
      </c>
      <c r="W10" s="90">
        <f>W9</f>
        <v>0</v>
      </c>
      <c r="X10" s="90">
        <f aca="true" t="shared" si="8" ref="X10:X37">$V10+$W10</f>
        <v>0</v>
      </c>
      <c r="Y10" s="106">
        <f aca="true" t="shared" si="9" ref="Y10:Y37">IF($I10=0,0,$X10/$I10)</f>
        <v>0</v>
      </c>
      <c r="Z10" s="89">
        <f aca="true" t="shared" si="10" ref="Z10:Z37">$J10+$N10+$R10</f>
        <v>5420586617</v>
      </c>
      <c r="AA10" s="90">
        <f aca="true" t="shared" si="11" ref="AA10:AA37">$K10+$O10+$S10</f>
        <v>281637933</v>
      </c>
      <c r="AB10" s="90">
        <f aca="true" t="shared" si="12" ref="AB10:AB37">$Z10+$AA10</f>
        <v>5702224550</v>
      </c>
      <c r="AC10" s="106">
        <f aca="true" t="shared" si="13" ref="AC10:AC37">IF($I10=0,0,$AB10/$I10)</f>
        <v>0.719453339484958</v>
      </c>
      <c r="AD10" s="89">
        <f>AD9</f>
        <v>5023489383</v>
      </c>
      <c r="AE10" s="90">
        <f>AE9</f>
        <v>495634416</v>
      </c>
      <c r="AF10" s="90">
        <f aca="true" t="shared" si="14" ref="AF10:AF37">$AD10+$AE10</f>
        <v>5519123799</v>
      </c>
      <c r="AG10" s="90">
        <f>AG9</f>
        <v>7316105802</v>
      </c>
      <c r="AH10" s="90">
        <f>AH9</f>
        <v>7316105802</v>
      </c>
      <c r="AI10" s="91">
        <f>AI9</f>
        <v>2032434203</v>
      </c>
      <c r="AJ10" s="129">
        <f aca="true" t="shared" si="15" ref="AJ10:AJ37">IF($AH10=0,0,$AI10/$AH10)</f>
        <v>0.27780273522621757</v>
      </c>
      <c r="AK10" s="130">
        <f aca="true" t="shared" si="16" ref="AK10:AK37">IF($AF10=0,0,(($T10/$AF10)-1))</f>
        <v>-0.6402559811469088</v>
      </c>
    </row>
    <row r="11" spans="1:37" ht="13.5">
      <c r="A11" s="62" t="s">
        <v>97</v>
      </c>
      <c r="B11" s="63" t="s">
        <v>180</v>
      </c>
      <c r="C11" s="64" t="s">
        <v>181</v>
      </c>
      <c r="D11" s="85">
        <v>-147345177</v>
      </c>
      <c r="E11" s="86">
        <v>285809646</v>
      </c>
      <c r="F11" s="87">
        <f t="shared" si="0"/>
        <v>138464469</v>
      </c>
      <c r="G11" s="85">
        <v>-149525989</v>
      </c>
      <c r="H11" s="86">
        <v>47503250</v>
      </c>
      <c r="I11" s="87">
        <f t="shared" si="1"/>
        <v>-102022739</v>
      </c>
      <c r="J11" s="85">
        <v>40259486</v>
      </c>
      <c r="K11" s="86">
        <v>6892961</v>
      </c>
      <c r="L11" s="88">
        <f t="shared" si="2"/>
        <v>47152447</v>
      </c>
      <c r="M11" s="105">
        <f t="shared" si="3"/>
        <v>0.3405382430636411</v>
      </c>
      <c r="N11" s="85">
        <v>32048000</v>
      </c>
      <c r="O11" s="86">
        <v>54490</v>
      </c>
      <c r="P11" s="88">
        <f t="shared" si="4"/>
        <v>32102490</v>
      </c>
      <c r="Q11" s="105">
        <f t="shared" si="5"/>
        <v>0.2318464096374067</v>
      </c>
      <c r="R11" s="85">
        <v>12665399</v>
      </c>
      <c r="S11" s="86">
        <v>24954</v>
      </c>
      <c r="T11" s="88">
        <f t="shared" si="6"/>
        <v>12690353</v>
      </c>
      <c r="U11" s="105">
        <f t="shared" si="7"/>
        <v>-0.12438749561507068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84972885</v>
      </c>
      <c r="AA11" s="88">
        <f t="shared" si="11"/>
        <v>6972405</v>
      </c>
      <c r="AB11" s="88">
        <f t="shared" si="12"/>
        <v>91945290</v>
      </c>
      <c r="AC11" s="105">
        <f t="shared" si="13"/>
        <v>-0.9012235007727052</v>
      </c>
      <c r="AD11" s="85">
        <v>50995725</v>
      </c>
      <c r="AE11" s="86">
        <v>11595262</v>
      </c>
      <c r="AF11" s="88">
        <f t="shared" si="14"/>
        <v>62590987</v>
      </c>
      <c r="AG11" s="86">
        <v>524325629</v>
      </c>
      <c r="AH11" s="86">
        <v>524325629</v>
      </c>
      <c r="AI11" s="126">
        <v>23431707</v>
      </c>
      <c r="AJ11" s="127">
        <f t="shared" si="15"/>
        <v>0.0446892268926263</v>
      </c>
      <c r="AK11" s="128">
        <f t="shared" si="16"/>
        <v>-0.7972495145347365</v>
      </c>
    </row>
    <row r="12" spans="1:37" ht="13.5">
      <c r="A12" s="62" t="s">
        <v>97</v>
      </c>
      <c r="B12" s="63" t="s">
        <v>182</v>
      </c>
      <c r="C12" s="64" t="s">
        <v>183</v>
      </c>
      <c r="D12" s="85">
        <v>402844431</v>
      </c>
      <c r="E12" s="86">
        <v>94780006</v>
      </c>
      <c r="F12" s="87">
        <f t="shared" si="0"/>
        <v>497624437</v>
      </c>
      <c r="G12" s="85">
        <v>267083382</v>
      </c>
      <c r="H12" s="86">
        <v>51779001</v>
      </c>
      <c r="I12" s="87">
        <f t="shared" si="1"/>
        <v>318862383</v>
      </c>
      <c r="J12" s="85">
        <v>0</v>
      </c>
      <c r="K12" s="86">
        <v>0</v>
      </c>
      <c r="L12" s="88">
        <f t="shared" si="2"/>
        <v>0</v>
      </c>
      <c r="M12" s="105">
        <f t="shared" si="3"/>
        <v>0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0</v>
      </c>
      <c r="AA12" s="88">
        <f t="shared" si="11"/>
        <v>0</v>
      </c>
      <c r="AB12" s="88">
        <f t="shared" si="12"/>
        <v>0</v>
      </c>
      <c r="AC12" s="105">
        <f t="shared" si="13"/>
        <v>0</v>
      </c>
      <c r="AD12" s="85">
        <v>71050671</v>
      </c>
      <c r="AE12" s="86">
        <v>1075239</v>
      </c>
      <c r="AF12" s="88">
        <f t="shared" si="14"/>
        <v>72125910</v>
      </c>
      <c r="AG12" s="86">
        <v>274506058</v>
      </c>
      <c r="AH12" s="86">
        <v>274506058</v>
      </c>
      <c r="AI12" s="126">
        <v>14615002</v>
      </c>
      <c r="AJ12" s="127">
        <f t="shared" si="15"/>
        <v>0.05324109094889265</v>
      </c>
      <c r="AK12" s="128">
        <f t="shared" si="16"/>
        <v>-1</v>
      </c>
    </row>
    <row r="13" spans="1:37" ht="13.5">
      <c r="A13" s="62" t="s">
        <v>97</v>
      </c>
      <c r="B13" s="63" t="s">
        <v>184</v>
      </c>
      <c r="C13" s="64" t="s">
        <v>185</v>
      </c>
      <c r="D13" s="85">
        <v>227218880</v>
      </c>
      <c r="E13" s="86">
        <v>79302450</v>
      </c>
      <c r="F13" s="87">
        <f t="shared" si="0"/>
        <v>306521330</v>
      </c>
      <c r="G13" s="85">
        <v>227218880</v>
      </c>
      <c r="H13" s="86">
        <v>79302450</v>
      </c>
      <c r="I13" s="87">
        <f t="shared" si="1"/>
        <v>306521330</v>
      </c>
      <c r="J13" s="85">
        <v>26360021</v>
      </c>
      <c r="K13" s="86">
        <v>2487356</v>
      </c>
      <c r="L13" s="88">
        <f t="shared" si="2"/>
        <v>28847377</v>
      </c>
      <c r="M13" s="105">
        <f t="shared" si="3"/>
        <v>0.09411213568726196</v>
      </c>
      <c r="N13" s="85">
        <v>10013942</v>
      </c>
      <c r="O13" s="86">
        <v>0</v>
      </c>
      <c r="P13" s="88">
        <f t="shared" si="4"/>
        <v>10013942</v>
      </c>
      <c r="Q13" s="105">
        <f t="shared" si="5"/>
        <v>0.03266964162004647</v>
      </c>
      <c r="R13" s="85">
        <v>13664988</v>
      </c>
      <c r="S13" s="86">
        <v>4933965</v>
      </c>
      <c r="T13" s="88">
        <f t="shared" si="6"/>
        <v>18598953</v>
      </c>
      <c r="U13" s="105">
        <f t="shared" si="7"/>
        <v>0.06067751630857141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50038951</v>
      </c>
      <c r="AA13" s="88">
        <f t="shared" si="11"/>
        <v>7421321</v>
      </c>
      <c r="AB13" s="88">
        <f t="shared" si="12"/>
        <v>57460272</v>
      </c>
      <c r="AC13" s="105">
        <f t="shared" si="13"/>
        <v>0.18745929361587985</v>
      </c>
      <c r="AD13" s="85">
        <v>88280981</v>
      </c>
      <c r="AE13" s="86">
        <v>45561020</v>
      </c>
      <c r="AF13" s="88">
        <f t="shared" si="14"/>
        <v>133842001</v>
      </c>
      <c r="AG13" s="86">
        <v>280653792</v>
      </c>
      <c r="AH13" s="86">
        <v>280653792</v>
      </c>
      <c r="AI13" s="126">
        <v>62864620</v>
      </c>
      <c r="AJ13" s="127">
        <f t="shared" si="15"/>
        <v>0.22399348162023053</v>
      </c>
      <c r="AK13" s="128">
        <f t="shared" si="16"/>
        <v>-0.8610379935966439</v>
      </c>
    </row>
    <row r="14" spans="1:37" ht="13.5">
      <c r="A14" s="62" t="s">
        <v>112</v>
      </c>
      <c r="B14" s="63" t="s">
        <v>186</v>
      </c>
      <c r="C14" s="64" t="s">
        <v>187</v>
      </c>
      <c r="D14" s="85">
        <v>67432184</v>
      </c>
      <c r="E14" s="86">
        <v>0</v>
      </c>
      <c r="F14" s="87">
        <f t="shared" si="0"/>
        <v>67432184</v>
      </c>
      <c r="G14" s="85">
        <v>70408681</v>
      </c>
      <c r="H14" s="86">
        <v>246000</v>
      </c>
      <c r="I14" s="87">
        <f t="shared" si="1"/>
        <v>70654681</v>
      </c>
      <c r="J14" s="85">
        <v>18989317</v>
      </c>
      <c r="K14" s="86">
        <v>0</v>
      </c>
      <c r="L14" s="88">
        <f t="shared" si="2"/>
        <v>18989317</v>
      </c>
      <c r="M14" s="105">
        <f t="shared" si="3"/>
        <v>0.28160613928802897</v>
      </c>
      <c r="N14" s="85">
        <v>15088018</v>
      </c>
      <c r="O14" s="86">
        <v>0</v>
      </c>
      <c r="P14" s="88">
        <f t="shared" si="4"/>
        <v>15088018</v>
      </c>
      <c r="Q14" s="105">
        <f t="shared" si="5"/>
        <v>0.22375099106978352</v>
      </c>
      <c r="R14" s="85">
        <v>38125917</v>
      </c>
      <c r="S14" s="86">
        <v>297797</v>
      </c>
      <c r="T14" s="88">
        <f t="shared" si="6"/>
        <v>38423714</v>
      </c>
      <c r="U14" s="105">
        <f t="shared" si="7"/>
        <v>0.5438240390611911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72203252</v>
      </c>
      <c r="AA14" s="88">
        <f t="shared" si="11"/>
        <v>297797</v>
      </c>
      <c r="AB14" s="88">
        <f t="shared" si="12"/>
        <v>72501049</v>
      </c>
      <c r="AC14" s="105">
        <f t="shared" si="13"/>
        <v>1.0261322813133924</v>
      </c>
      <c r="AD14" s="85">
        <v>44101762</v>
      </c>
      <c r="AE14" s="86">
        <v>0</v>
      </c>
      <c r="AF14" s="88">
        <f t="shared" si="14"/>
        <v>44101762</v>
      </c>
      <c r="AG14" s="86">
        <v>62399544</v>
      </c>
      <c r="AH14" s="86">
        <v>62399544</v>
      </c>
      <c r="AI14" s="126">
        <v>11201103</v>
      </c>
      <c r="AJ14" s="127">
        <f t="shared" si="15"/>
        <v>0.1795061675450705</v>
      </c>
      <c r="AK14" s="128">
        <f t="shared" si="16"/>
        <v>-0.12874877879028956</v>
      </c>
    </row>
    <row r="15" spans="1:37" ht="13.5">
      <c r="A15" s="65"/>
      <c r="B15" s="66" t="s">
        <v>188</v>
      </c>
      <c r="C15" s="67"/>
      <c r="D15" s="89">
        <f>SUM(D11:D14)</f>
        <v>550150318</v>
      </c>
      <c r="E15" s="90">
        <f>SUM(E11:E14)</f>
        <v>459892102</v>
      </c>
      <c r="F15" s="91">
        <f t="shared" si="0"/>
        <v>1010042420</v>
      </c>
      <c r="G15" s="89">
        <f>SUM(G11:G14)</f>
        <v>415184954</v>
      </c>
      <c r="H15" s="90">
        <f>SUM(H11:H14)</f>
        <v>178830701</v>
      </c>
      <c r="I15" s="91">
        <f t="shared" si="1"/>
        <v>594015655</v>
      </c>
      <c r="J15" s="89">
        <f>SUM(J11:J14)</f>
        <v>85608824</v>
      </c>
      <c r="K15" s="90">
        <f>SUM(K11:K14)</f>
        <v>9380317</v>
      </c>
      <c r="L15" s="90">
        <f t="shared" si="2"/>
        <v>94989141</v>
      </c>
      <c r="M15" s="106">
        <f t="shared" si="3"/>
        <v>0.09404470457785327</v>
      </c>
      <c r="N15" s="89">
        <f>SUM(N11:N14)</f>
        <v>57149960</v>
      </c>
      <c r="O15" s="90">
        <f>SUM(O11:O14)</f>
        <v>54490</v>
      </c>
      <c r="P15" s="90">
        <f t="shared" si="4"/>
        <v>57204450</v>
      </c>
      <c r="Q15" s="106">
        <f t="shared" si="5"/>
        <v>0.05663569060792516</v>
      </c>
      <c r="R15" s="89">
        <f>SUM(R11:R14)</f>
        <v>64456304</v>
      </c>
      <c r="S15" s="90">
        <f>SUM(S11:S14)</f>
        <v>5256716</v>
      </c>
      <c r="T15" s="90">
        <f t="shared" si="6"/>
        <v>69713020</v>
      </c>
      <c r="U15" s="106">
        <f t="shared" si="7"/>
        <v>0.1173588935126634</v>
      </c>
      <c r="V15" s="89">
        <f>SUM(V11:V14)</f>
        <v>0</v>
      </c>
      <c r="W15" s="90">
        <f>SUM(W11:W14)</f>
        <v>0</v>
      </c>
      <c r="X15" s="90">
        <f t="shared" si="8"/>
        <v>0</v>
      </c>
      <c r="Y15" s="106">
        <f t="shared" si="9"/>
        <v>0</v>
      </c>
      <c r="Z15" s="89">
        <f t="shared" si="10"/>
        <v>207215088</v>
      </c>
      <c r="AA15" s="90">
        <f t="shared" si="11"/>
        <v>14691523</v>
      </c>
      <c r="AB15" s="90">
        <f t="shared" si="12"/>
        <v>221906611</v>
      </c>
      <c r="AC15" s="106">
        <f t="shared" si="13"/>
        <v>0.37357030767143673</v>
      </c>
      <c r="AD15" s="89">
        <f>SUM(AD11:AD14)</f>
        <v>254429139</v>
      </c>
      <c r="AE15" s="90">
        <f>SUM(AE11:AE14)</f>
        <v>58231521</v>
      </c>
      <c r="AF15" s="90">
        <f t="shared" si="14"/>
        <v>312660660</v>
      </c>
      <c r="AG15" s="90">
        <f>SUM(AG11:AG14)</f>
        <v>1141885023</v>
      </c>
      <c r="AH15" s="90">
        <f>SUM(AH11:AH14)</f>
        <v>1141885023</v>
      </c>
      <c r="AI15" s="91">
        <f>SUM(AI11:AI14)</f>
        <v>112112432</v>
      </c>
      <c r="AJ15" s="129">
        <f t="shared" si="15"/>
        <v>0.0981818919959685</v>
      </c>
      <c r="AK15" s="130">
        <f t="shared" si="16"/>
        <v>-0.7770329660277695</v>
      </c>
    </row>
    <row r="16" spans="1:37" ht="13.5">
      <c r="A16" s="62" t="s">
        <v>97</v>
      </c>
      <c r="B16" s="63" t="s">
        <v>189</v>
      </c>
      <c r="C16" s="64" t="s">
        <v>190</v>
      </c>
      <c r="D16" s="85">
        <v>298722000</v>
      </c>
      <c r="E16" s="86">
        <v>43999951</v>
      </c>
      <c r="F16" s="87">
        <f t="shared" si="0"/>
        <v>342721951</v>
      </c>
      <c r="G16" s="85">
        <v>289884680</v>
      </c>
      <c r="H16" s="86">
        <v>761727138</v>
      </c>
      <c r="I16" s="87">
        <f t="shared" si="1"/>
        <v>1051611818</v>
      </c>
      <c r="J16" s="85">
        <v>45870244</v>
      </c>
      <c r="K16" s="86">
        <v>2338120313</v>
      </c>
      <c r="L16" s="88">
        <f t="shared" si="2"/>
        <v>2383990557</v>
      </c>
      <c r="M16" s="105">
        <f t="shared" si="3"/>
        <v>6.9560486278861084</v>
      </c>
      <c r="N16" s="85">
        <v>34332947</v>
      </c>
      <c r="O16" s="86">
        <v>0</v>
      </c>
      <c r="P16" s="88">
        <f t="shared" si="4"/>
        <v>34332947</v>
      </c>
      <c r="Q16" s="105">
        <f t="shared" si="5"/>
        <v>0.10017726293814194</v>
      </c>
      <c r="R16" s="85">
        <v>51229723</v>
      </c>
      <c r="S16" s="86">
        <v>0</v>
      </c>
      <c r="T16" s="88">
        <f t="shared" si="6"/>
        <v>51229723</v>
      </c>
      <c r="U16" s="105">
        <f t="shared" si="7"/>
        <v>0.04871543103940279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131432914</v>
      </c>
      <c r="AA16" s="88">
        <f t="shared" si="11"/>
        <v>2338120313</v>
      </c>
      <c r="AB16" s="88">
        <f t="shared" si="12"/>
        <v>2469553227</v>
      </c>
      <c r="AC16" s="105">
        <f t="shared" si="13"/>
        <v>2.3483505840555323</v>
      </c>
      <c r="AD16" s="85">
        <v>118045805</v>
      </c>
      <c r="AE16" s="86">
        <v>345738</v>
      </c>
      <c r="AF16" s="88">
        <f t="shared" si="14"/>
        <v>118391543</v>
      </c>
      <c r="AG16" s="86">
        <v>465323472</v>
      </c>
      <c r="AH16" s="86">
        <v>465323472</v>
      </c>
      <c r="AI16" s="126">
        <v>49738705</v>
      </c>
      <c r="AJ16" s="127">
        <f t="shared" si="15"/>
        <v>0.10689059975036033</v>
      </c>
      <c r="AK16" s="128">
        <f t="shared" si="16"/>
        <v>-0.56728562106839</v>
      </c>
    </row>
    <row r="17" spans="1:37" ht="13.5">
      <c r="A17" s="62" t="s">
        <v>97</v>
      </c>
      <c r="B17" s="63" t="s">
        <v>191</v>
      </c>
      <c r="C17" s="64" t="s">
        <v>192</v>
      </c>
      <c r="D17" s="85">
        <v>-208936752</v>
      </c>
      <c r="E17" s="86">
        <v>201746316</v>
      </c>
      <c r="F17" s="87">
        <f t="shared" si="0"/>
        <v>-7190436</v>
      </c>
      <c r="G17" s="85">
        <v>130230490</v>
      </c>
      <c r="H17" s="86">
        <v>202243985</v>
      </c>
      <c r="I17" s="87">
        <f t="shared" si="1"/>
        <v>332474475</v>
      </c>
      <c r="J17" s="85">
        <v>47237559</v>
      </c>
      <c r="K17" s="86">
        <v>0</v>
      </c>
      <c r="L17" s="88">
        <f t="shared" si="2"/>
        <v>47237559</v>
      </c>
      <c r="M17" s="105">
        <f t="shared" si="3"/>
        <v>-6.569498567263515</v>
      </c>
      <c r="N17" s="85">
        <v>21192182</v>
      </c>
      <c r="O17" s="86">
        <v>3243731</v>
      </c>
      <c r="P17" s="88">
        <f t="shared" si="4"/>
        <v>24435913</v>
      </c>
      <c r="Q17" s="105">
        <f t="shared" si="5"/>
        <v>-3.3983910016026844</v>
      </c>
      <c r="R17" s="85">
        <v>30349000</v>
      </c>
      <c r="S17" s="86">
        <v>0</v>
      </c>
      <c r="T17" s="88">
        <f t="shared" si="6"/>
        <v>30349000</v>
      </c>
      <c r="U17" s="105">
        <f t="shared" si="7"/>
        <v>0.09128219542267117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98778741</v>
      </c>
      <c r="AA17" s="88">
        <f t="shared" si="11"/>
        <v>3243731</v>
      </c>
      <c r="AB17" s="88">
        <f t="shared" si="12"/>
        <v>102022472</v>
      </c>
      <c r="AC17" s="105">
        <f t="shared" si="13"/>
        <v>0.30685805880286</v>
      </c>
      <c r="AD17" s="85">
        <v>61719019</v>
      </c>
      <c r="AE17" s="86">
        <v>44320459</v>
      </c>
      <c r="AF17" s="88">
        <f t="shared" si="14"/>
        <v>106039478</v>
      </c>
      <c r="AG17" s="86">
        <v>245353139</v>
      </c>
      <c r="AH17" s="86">
        <v>245353139</v>
      </c>
      <c r="AI17" s="126">
        <v>5145066</v>
      </c>
      <c r="AJ17" s="127">
        <f t="shared" si="15"/>
        <v>0.020970043509408696</v>
      </c>
      <c r="AK17" s="128">
        <f t="shared" si="16"/>
        <v>-0.7137952716062974</v>
      </c>
    </row>
    <row r="18" spans="1:37" ht="13.5">
      <c r="A18" s="62" t="s">
        <v>97</v>
      </c>
      <c r="B18" s="63" t="s">
        <v>193</v>
      </c>
      <c r="C18" s="64" t="s">
        <v>194</v>
      </c>
      <c r="D18" s="85">
        <v>125177622</v>
      </c>
      <c r="E18" s="86">
        <v>0</v>
      </c>
      <c r="F18" s="87">
        <f t="shared" si="0"/>
        <v>125177622</v>
      </c>
      <c r="G18" s="85">
        <v>154336735</v>
      </c>
      <c r="H18" s="86">
        <v>0</v>
      </c>
      <c r="I18" s="87">
        <f t="shared" si="1"/>
        <v>154336735</v>
      </c>
      <c r="J18" s="85">
        <v>65771726</v>
      </c>
      <c r="K18" s="86">
        <v>0</v>
      </c>
      <c r="L18" s="88">
        <f t="shared" si="2"/>
        <v>65771726</v>
      </c>
      <c r="M18" s="105">
        <f t="shared" si="3"/>
        <v>0.525427188575287</v>
      </c>
      <c r="N18" s="85">
        <v>40071462</v>
      </c>
      <c r="O18" s="86">
        <v>0</v>
      </c>
      <c r="P18" s="88">
        <f t="shared" si="4"/>
        <v>40071462</v>
      </c>
      <c r="Q18" s="105">
        <f t="shared" si="5"/>
        <v>0.32011681768487343</v>
      </c>
      <c r="R18" s="85">
        <v>40401914</v>
      </c>
      <c r="S18" s="86">
        <v>4299</v>
      </c>
      <c r="T18" s="88">
        <f t="shared" si="6"/>
        <v>40406213</v>
      </c>
      <c r="U18" s="105">
        <f t="shared" si="7"/>
        <v>0.26180554486914603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146245102</v>
      </c>
      <c r="AA18" s="88">
        <f t="shared" si="11"/>
        <v>4299</v>
      </c>
      <c r="AB18" s="88">
        <f t="shared" si="12"/>
        <v>146249401</v>
      </c>
      <c r="AC18" s="105">
        <f t="shared" si="13"/>
        <v>0.947599422781621</v>
      </c>
      <c r="AD18" s="85">
        <v>113654922</v>
      </c>
      <c r="AE18" s="86">
        <v>0</v>
      </c>
      <c r="AF18" s="88">
        <f t="shared" si="14"/>
        <v>113654922</v>
      </c>
      <c r="AG18" s="86">
        <v>230331186</v>
      </c>
      <c r="AH18" s="86">
        <v>230331186</v>
      </c>
      <c r="AI18" s="126">
        <v>66311837</v>
      </c>
      <c r="AJ18" s="127">
        <f t="shared" si="15"/>
        <v>0.2878977795043351</v>
      </c>
      <c r="AK18" s="128">
        <f t="shared" si="16"/>
        <v>-0.6444833862980435</v>
      </c>
    </row>
    <row r="19" spans="1:37" ht="13.5">
      <c r="A19" s="62" t="s">
        <v>97</v>
      </c>
      <c r="B19" s="63" t="s">
        <v>57</v>
      </c>
      <c r="C19" s="64" t="s">
        <v>58</v>
      </c>
      <c r="D19" s="85">
        <v>2671803385</v>
      </c>
      <c r="E19" s="86">
        <v>220615001</v>
      </c>
      <c r="F19" s="87">
        <f t="shared" si="0"/>
        <v>2892418386</v>
      </c>
      <c r="G19" s="85">
        <v>2783803385</v>
      </c>
      <c r="H19" s="86">
        <v>220615001</v>
      </c>
      <c r="I19" s="87">
        <f t="shared" si="1"/>
        <v>3004418386</v>
      </c>
      <c r="J19" s="85">
        <v>723618500</v>
      </c>
      <c r="K19" s="86">
        <v>20350697</v>
      </c>
      <c r="L19" s="88">
        <f t="shared" si="2"/>
        <v>743969197</v>
      </c>
      <c r="M19" s="105">
        <f t="shared" si="3"/>
        <v>0.25721354856579176</v>
      </c>
      <c r="N19" s="85">
        <v>621772139</v>
      </c>
      <c r="O19" s="86">
        <v>37025316</v>
      </c>
      <c r="P19" s="88">
        <f t="shared" si="4"/>
        <v>658797455</v>
      </c>
      <c r="Q19" s="105">
        <f t="shared" si="5"/>
        <v>0.22776699878162093</v>
      </c>
      <c r="R19" s="85">
        <v>594973320</v>
      </c>
      <c r="S19" s="86">
        <v>36379269</v>
      </c>
      <c r="T19" s="88">
        <f t="shared" si="6"/>
        <v>631352589</v>
      </c>
      <c r="U19" s="105">
        <f t="shared" si="7"/>
        <v>0.21014136777420186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1940363959</v>
      </c>
      <c r="AA19" s="88">
        <f t="shared" si="11"/>
        <v>93755282</v>
      </c>
      <c r="AB19" s="88">
        <f t="shared" si="12"/>
        <v>2034119241</v>
      </c>
      <c r="AC19" s="105">
        <f t="shared" si="13"/>
        <v>0.6770426018155782</v>
      </c>
      <c r="AD19" s="85">
        <v>1667805123</v>
      </c>
      <c r="AE19" s="86">
        <v>54199730</v>
      </c>
      <c r="AF19" s="88">
        <f t="shared" si="14"/>
        <v>1722004853</v>
      </c>
      <c r="AG19" s="86">
        <v>2632547693</v>
      </c>
      <c r="AH19" s="86">
        <v>2632547693</v>
      </c>
      <c r="AI19" s="126">
        <v>594074567</v>
      </c>
      <c r="AJ19" s="127">
        <f t="shared" si="15"/>
        <v>0.2256652628097325</v>
      </c>
      <c r="AK19" s="128">
        <f t="shared" si="16"/>
        <v>-0.6333618991258441</v>
      </c>
    </row>
    <row r="20" spans="1:37" ht="13.5">
      <c r="A20" s="62" t="s">
        <v>97</v>
      </c>
      <c r="B20" s="63" t="s">
        <v>195</v>
      </c>
      <c r="C20" s="64" t="s">
        <v>196</v>
      </c>
      <c r="D20" s="85">
        <v>386732347</v>
      </c>
      <c r="E20" s="86">
        <v>34053000</v>
      </c>
      <c r="F20" s="87">
        <f t="shared" si="0"/>
        <v>420785347</v>
      </c>
      <c r="G20" s="85">
        <v>470595997</v>
      </c>
      <c r="H20" s="86">
        <v>34053000</v>
      </c>
      <c r="I20" s="87">
        <f t="shared" si="1"/>
        <v>504648997</v>
      </c>
      <c r="J20" s="85">
        <v>0</v>
      </c>
      <c r="K20" s="86">
        <v>0</v>
      </c>
      <c r="L20" s="88">
        <f t="shared" si="2"/>
        <v>0</v>
      </c>
      <c r="M20" s="105">
        <f t="shared" si="3"/>
        <v>0</v>
      </c>
      <c r="N20" s="85">
        <v>22830833</v>
      </c>
      <c r="O20" s="86">
        <v>0</v>
      </c>
      <c r="P20" s="88">
        <f t="shared" si="4"/>
        <v>22830833</v>
      </c>
      <c r="Q20" s="105">
        <f t="shared" si="5"/>
        <v>0.054257671192148235</v>
      </c>
      <c r="R20" s="85">
        <v>40418056</v>
      </c>
      <c r="S20" s="86">
        <v>0</v>
      </c>
      <c r="T20" s="88">
        <f t="shared" si="6"/>
        <v>40418056</v>
      </c>
      <c r="U20" s="105">
        <f t="shared" si="7"/>
        <v>0.08009142243475023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63248889</v>
      </c>
      <c r="AA20" s="88">
        <f t="shared" si="11"/>
        <v>0</v>
      </c>
      <c r="AB20" s="88">
        <f t="shared" si="12"/>
        <v>63248889</v>
      </c>
      <c r="AC20" s="105">
        <f t="shared" si="13"/>
        <v>0.12533243774583386</v>
      </c>
      <c r="AD20" s="85">
        <v>270914673</v>
      </c>
      <c r="AE20" s="86">
        <v>0</v>
      </c>
      <c r="AF20" s="88">
        <f t="shared" si="14"/>
        <v>270914673</v>
      </c>
      <c r="AG20" s="86">
        <v>375126363</v>
      </c>
      <c r="AH20" s="86">
        <v>375126363</v>
      </c>
      <c r="AI20" s="126">
        <v>119350798</v>
      </c>
      <c r="AJ20" s="127">
        <f t="shared" si="15"/>
        <v>0.31816158439389663</v>
      </c>
      <c r="AK20" s="128">
        <f t="shared" si="16"/>
        <v>-0.8508089076445113</v>
      </c>
    </row>
    <row r="21" spans="1:37" ht="13.5">
      <c r="A21" s="62" t="s">
        <v>112</v>
      </c>
      <c r="B21" s="63" t="s">
        <v>197</v>
      </c>
      <c r="C21" s="64" t="s">
        <v>198</v>
      </c>
      <c r="D21" s="85">
        <v>133615000</v>
      </c>
      <c r="E21" s="86">
        <v>16300000</v>
      </c>
      <c r="F21" s="87">
        <f t="shared" si="0"/>
        <v>149915000</v>
      </c>
      <c r="G21" s="85">
        <v>133615000</v>
      </c>
      <c r="H21" s="86">
        <v>16300000</v>
      </c>
      <c r="I21" s="87">
        <f t="shared" si="1"/>
        <v>149915000</v>
      </c>
      <c r="J21" s="85">
        <v>54316474</v>
      </c>
      <c r="K21" s="86">
        <v>21500</v>
      </c>
      <c r="L21" s="88">
        <f t="shared" si="2"/>
        <v>54337974</v>
      </c>
      <c r="M21" s="105">
        <f t="shared" si="3"/>
        <v>0.3624585531801354</v>
      </c>
      <c r="N21" s="85">
        <v>3131150</v>
      </c>
      <c r="O21" s="86">
        <v>202379</v>
      </c>
      <c r="P21" s="88">
        <f t="shared" si="4"/>
        <v>3333529</v>
      </c>
      <c r="Q21" s="105">
        <f t="shared" si="5"/>
        <v>0.022236127138711936</v>
      </c>
      <c r="R21" s="85">
        <v>34897887</v>
      </c>
      <c r="S21" s="86">
        <v>205930</v>
      </c>
      <c r="T21" s="88">
        <f t="shared" si="6"/>
        <v>35103817</v>
      </c>
      <c r="U21" s="105">
        <f t="shared" si="7"/>
        <v>0.23415813627722376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92345511</v>
      </c>
      <c r="AA21" s="88">
        <f t="shared" si="11"/>
        <v>429809</v>
      </c>
      <c r="AB21" s="88">
        <f t="shared" si="12"/>
        <v>92775320</v>
      </c>
      <c r="AC21" s="105">
        <f t="shared" si="13"/>
        <v>0.618852816596071</v>
      </c>
      <c r="AD21" s="85">
        <v>127987609</v>
      </c>
      <c r="AE21" s="86">
        <v>1733322</v>
      </c>
      <c r="AF21" s="88">
        <f t="shared" si="14"/>
        <v>129720931</v>
      </c>
      <c r="AG21" s="86">
        <v>131174000</v>
      </c>
      <c r="AH21" s="86">
        <v>131174000</v>
      </c>
      <c r="AI21" s="126">
        <v>74350716</v>
      </c>
      <c r="AJ21" s="127">
        <f t="shared" si="15"/>
        <v>0.5668098556116303</v>
      </c>
      <c r="AK21" s="128">
        <f t="shared" si="16"/>
        <v>-0.7293897235443061</v>
      </c>
    </row>
    <row r="22" spans="1:37" ht="13.5">
      <c r="A22" s="65"/>
      <c r="B22" s="66" t="s">
        <v>199</v>
      </c>
      <c r="C22" s="67"/>
      <c r="D22" s="89">
        <f>SUM(D16:D21)</f>
        <v>3407113602</v>
      </c>
      <c r="E22" s="90">
        <f>SUM(E16:E21)</f>
        <v>516714268</v>
      </c>
      <c r="F22" s="91">
        <f t="shared" si="0"/>
        <v>3923827870</v>
      </c>
      <c r="G22" s="89">
        <f>SUM(G16:G21)</f>
        <v>3962466287</v>
      </c>
      <c r="H22" s="90">
        <f>SUM(H16:H21)</f>
        <v>1234939124</v>
      </c>
      <c r="I22" s="91">
        <f t="shared" si="1"/>
        <v>5197405411</v>
      </c>
      <c r="J22" s="89">
        <f>SUM(J16:J21)</f>
        <v>936814503</v>
      </c>
      <c r="K22" s="90">
        <f>SUM(K16:K21)</f>
        <v>2358492510</v>
      </c>
      <c r="L22" s="90">
        <f t="shared" si="2"/>
        <v>3295307013</v>
      </c>
      <c r="M22" s="106">
        <f t="shared" si="3"/>
        <v>0.8398194625698502</v>
      </c>
      <c r="N22" s="89">
        <f>SUM(N16:N21)</f>
        <v>743330713</v>
      </c>
      <c r="O22" s="90">
        <f>SUM(O16:O21)</f>
        <v>40471426</v>
      </c>
      <c r="P22" s="90">
        <f t="shared" si="4"/>
        <v>783802139</v>
      </c>
      <c r="Q22" s="106">
        <f t="shared" si="5"/>
        <v>0.1997544655290906</v>
      </c>
      <c r="R22" s="89">
        <f>SUM(R16:R21)</f>
        <v>792269900</v>
      </c>
      <c r="S22" s="90">
        <f>SUM(S16:S21)</f>
        <v>36589498</v>
      </c>
      <c r="T22" s="90">
        <f t="shared" si="6"/>
        <v>828859398</v>
      </c>
      <c r="U22" s="106">
        <f t="shared" si="7"/>
        <v>0.1594756099352512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f t="shared" si="10"/>
        <v>2472415116</v>
      </c>
      <c r="AA22" s="90">
        <f t="shared" si="11"/>
        <v>2435553434</v>
      </c>
      <c r="AB22" s="90">
        <f t="shared" si="12"/>
        <v>4907968550</v>
      </c>
      <c r="AC22" s="106">
        <f t="shared" si="13"/>
        <v>0.9443112787800959</v>
      </c>
      <c r="AD22" s="89">
        <f>SUM(AD16:AD21)</f>
        <v>2360127151</v>
      </c>
      <c r="AE22" s="90">
        <f>SUM(AE16:AE21)</f>
        <v>100599249</v>
      </c>
      <c r="AF22" s="90">
        <f t="shared" si="14"/>
        <v>2460726400</v>
      </c>
      <c r="AG22" s="90">
        <f>SUM(AG16:AG21)</f>
        <v>4079855853</v>
      </c>
      <c r="AH22" s="90">
        <f>SUM(AH16:AH21)</f>
        <v>4079855853</v>
      </c>
      <c r="AI22" s="91">
        <f>SUM(AI16:AI21)</f>
        <v>908971689</v>
      </c>
      <c r="AJ22" s="129">
        <f t="shared" si="15"/>
        <v>0.22279505005835312</v>
      </c>
      <c r="AK22" s="130">
        <f t="shared" si="16"/>
        <v>-0.6631647476127374</v>
      </c>
    </row>
    <row r="23" spans="1:37" ht="13.5">
      <c r="A23" s="62" t="s">
        <v>97</v>
      </c>
      <c r="B23" s="63" t="s">
        <v>200</v>
      </c>
      <c r="C23" s="64" t="s">
        <v>201</v>
      </c>
      <c r="D23" s="85">
        <v>521773656</v>
      </c>
      <c r="E23" s="86">
        <v>165018408</v>
      </c>
      <c r="F23" s="87">
        <f t="shared" si="0"/>
        <v>686792064</v>
      </c>
      <c r="G23" s="85">
        <v>514953664</v>
      </c>
      <c r="H23" s="86">
        <v>162327683</v>
      </c>
      <c r="I23" s="87">
        <f t="shared" si="1"/>
        <v>677281347</v>
      </c>
      <c r="J23" s="85">
        <v>161130666</v>
      </c>
      <c r="K23" s="86">
        <v>8399873</v>
      </c>
      <c r="L23" s="88">
        <f t="shared" si="2"/>
        <v>169530539</v>
      </c>
      <c r="M23" s="105">
        <f t="shared" si="3"/>
        <v>0.24684405642753612</v>
      </c>
      <c r="N23" s="85">
        <v>82000487</v>
      </c>
      <c r="O23" s="86">
        <v>27741324</v>
      </c>
      <c r="P23" s="88">
        <f t="shared" si="4"/>
        <v>109741811</v>
      </c>
      <c r="Q23" s="105">
        <f t="shared" si="5"/>
        <v>0.15978899109702002</v>
      </c>
      <c r="R23" s="85">
        <v>199864616</v>
      </c>
      <c r="S23" s="86">
        <v>17692748</v>
      </c>
      <c r="T23" s="88">
        <f t="shared" si="6"/>
        <v>217557364</v>
      </c>
      <c r="U23" s="105">
        <f t="shared" si="7"/>
        <v>0.3212215498974904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442995769</v>
      </c>
      <c r="AA23" s="88">
        <f t="shared" si="11"/>
        <v>53833945</v>
      </c>
      <c r="AB23" s="88">
        <f t="shared" si="12"/>
        <v>496829714</v>
      </c>
      <c r="AC23" s="105">
        <f t="shared" si="13"/>
        <v>0.7335647382002978</v>
      </c>
      <c r="AD23" s="85">
        <v>417624299</v>
      </c>
      <c r="AE23" s="86">
        <v>13703115</v>
      </c>
      <c r="AF23" s="88">
        <f t="shared" si="14"/>
        <v>431327414</v>
      </c>
      <c r="AG23" s="86">
        <v>608754145</v>
      </c>
      <c r="AH23" s="86">
        <v>608754145</v>
      </c>
      <c r="AI23" s="126">
        <v>132796039</v>
      </c>
      <c r="AJ23" s="127">
        <f t="shared" si="15"/>
        <v>0.21814395859267618</v>
      </c>
      <c r="AK23" s="128">
        <f t="shared" si="16"/>
        <v>-0.495609699410388</v>
      </c>
    </row>
    <row r="24" spans="1:37" ht="13.5">
      <c r="A24" s="62" t="s">
        <v>97</v>
      </c>
      <c r="B24" s="63" t="s">
        <v>202</v>
      </c>
      <c r="C24" s="64" t="s">
        <v>203</v>
      </c>
      <c r="D24" s="85">
        <v>776640513</v>
      </c>
      <c r="E24" s="86">
        <v>67388000</v>
      </c>
      <c r="F24" s="87">
        <f t="shared" si="0"/>
        <v>844028513</v>
      </c>
      <c r="G24" s="85">
        <v>785740513</v>
      </c>
      <c r="H24" s="86">
        <v>71851468</v>
      </c>
      <c r="I24" s="87">
        <f t="shared" si="1"/>
        <v>857591981</v>
      </c>
      <c r="J24" s="85">
        <v>231249150</v>
      </c>
      <c r="K24" s="86">
        <v>14146895</v>
      </c>
      <c r="L24" s="88">
        <f t="shared" si="2"/>
        <v>245396045</v>
      </c>
      <c r="M24" s="105">
        <f t="shared" si="3"/>
        <v>0.29074378557161373</v>
      </c>
      <c r="N24" s="85">
        <v>197928457</v>
      </c>
      <c r="O24" s="86">
        <v>21693325</v>
      </c>
      <c r="P24" s="88">
        <f t="shared" si="4"/>
        <v>219621782</v>
      </c>
      <c r="Q24" s="105">
        <f t="shared" si="5"/>
        <v>0.2602065909116983</v>
      </c>
      <c r="R24" s="85">
        <v>176865389</v>
      </c>
      <c r="S24" s="86">
        <v>12028493</v>
      </c>
      <c r="T24" s="88">
        <f t="shared" si="6"/>
        <v>188893882</v>
      </c>
      <c r="U24" s="105">
        <f t="shared" si="7"/>
        <v>0.2202607838983513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606042996</v>
      </c>
      <c r="AA24" s="88">
        <f t="shared" si="11"/>
        <v>47868713</v>
      </c>
      <c r="AB24" s="88">
        <f t="shared" si="12"/>
        <v>653911709</v>
      </c>
      <c r="AC24" s="105">
        <f t="shared" si="13"/>
        <v>0.7624974620652383</v>
      </c>
      <c r="AD24" s="85">
        <v>599906388</v>
      </c>
      <c r="AE24" s="86">
        <v>34440461</v>
      </c>
      <c r="AF24" s="88">
        <f t="shared" si="14"/>
        <v>634346849</v>
      </c>
      <c r="AG24" s="86">
        <v>865156402</v>
      </c>
      <c r="AH24" s="86">
        <v>865156402</v>
      </c>
      <c r="AI24" s="126">
        <v>197321140</v>
      </c>
      <c r="AJ24" s="127">
        <f t="shared" si="15"/>
        <v>0.22807568613472504</v>
      </c>
      <c r="AK24" s="128">
        <f t="shared" si="16"/>
        <v>-0.7022230309841107</v>
      </c>
    </row>
    <row r="25" spans="1:37" ht="13.5">
      <c r="A25" s="62" t="s">
        <v>97</v>
      </c>
      <c r="B25" s="63" t="s">
        <v>204</v>
      </c>
      <c r="C25" s="64" t="s">
        <v>205</v>
      </c>
      <c r="D25" s="85">
        <v>331320792</v>
      </c>
      <c r="E25" s="86">
        <v>91313412</v>
      </c>
      <c r="F25" s="87">
        <f t="shared" si="0"/>
        <v>422634204</v>
      </c>
      <c r="G25" s="85">
        <v>362128861</v>
      </c>
      <c r="H25" s="86">
        <v>91313396</v>
      </c>
      <c r="I25" s="87">
        <f t="shared" si="1"/>
        <v>453442257</v>
      </c>
      <c r="J25" s="85">
        <v>112075111</v>
      </c>
      <c r="K25" s="86">
        <v>7533776</v>
      </c>
      <c r="L25" s="88">
        <f t="shared" si="2"/>
        <v>119608887</v>
      </c>
      <c r="M25" s="105">
        <f t="shared" si="3"/>
        <v>0.283008061978817</v>
      </c>
      <c r="N25" s="85">
        <v>83550364</v>
      </c>
      <c r="O25" s="86">
        <v>9983730</v>
      </c>
      <c r="P25" s="88">
        <f t="shared" si="4"/>
        <v>93534094</v>
      </c>
      <c r="Q25" s="105">
        <f t="shared" si="5"/>
        <v>0.2213121728311417</v>
      </c>
      <c r="R25" s="85">
        <v>73968411</v>
      </c>
      <c r="S25" s="86">
        <v>5006725</v>
      </c>
      <c r="T25" s="88">
        <f t="shared" si="6"/>
        <v>78975136</v>
      </c>
      <c r="U25" s="105">
        <f t="shared" si="7"/>
        <v>0.1741680109888832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269593886</v>
      </c>
      <c r="AA25" s="88">
        <f t="shared" si="11"/>
        <v>22524231</v>
      </c>
      <c r="AB25" s="88">
        <f t="shared" si="12"/>
        <v>292118117</v>
      </c>
      <c r="AC25" s="105">
        <f t="shared" si="13"/>
        <v>0.6442234099059718</v>
      </c>
      <c r="AD25" s="85">
        <v>258640984</v>
      </c>
      <c r="AE25" s="86">
        <v>73546</v>
      </c>
      <c r="AF25" s="88">
        <f t="shared" si="14"/>
        <v>258714530</v>
      </c>
      <c r="AG25" s="86">
        <v>386051988</v>
      </c>
      <c r="AH25" s="86">
        <v>386051988</v>
      </c>
      <c r="AI25" s="126">
        <v>93172600</v>
      </c>
      <c r="AJ25" s="127">
        <f t="shared" si="15"/>
        <v>0.24134728714309847</v>
      </c>
      <c r="AK25" s="128">
        <f t="shared" si="16"/>
        <v>-0.6947402374346736</v>
      </c>
    </row>
    <row r="26" spans="1:37" ht="13.5">
      <c r="A26" s="62" t="s">
        <v>97</v>
      </c>
      <c r="B26" s="63" t="s">
        <v>206</v>
      </c>
      <c r="C26" s="64" t="s">
        <v>207</v>
      </c>
      <c r="D26" s="85">
        <v>1614149335</v>
      </c>
      <c r="E26" s="86">
        <v>229981465</v>
      </c>
      <c r="F26" s="87">
        <f t="shared" si="0"/>
        <v>1844130800</v>
      </c>
      <c r="G26" s="85">
        <v>1738128746</v>
      </c>
      <c r="H26" s="86">
        <v>241445055</v>
      </c>
      <c r="I26" s="87">
        <f t="shared" si="1"/>
        <v>1979573801</v>
      </c>
      <c r="J26" s="85">
        <v>377141591</v>
      </c>
      <c r="K26" s="86">
        <v>13380011</v>
      </c>
      <c r="L26" s="88">
        <f t="shared" si="2"/>
        <v>390521602</v>
      </c>
      <c r="M26" s="105">
        <f t="shared" si="3"/>
        <v>0.2117645895833419</v>
      </c>
      <c r="N26" s="85">
        <v>183069147</v>
      </c>
      <c r="O26" s="86">
        <v>71080896</v>
      </c>
      <c r="P26" s="88">
        <f t="shared" si="4"/>
        <v>254150043</v>
      </c>
      <c r="Q26" s="105">
        <f t="shared" si="5"/>
        <v>0.13781562728630745</v>
      </c>
      <c r="R26" s="85">
        <v>514720167</v>
      </c>
      <c r="S26" s="86">
        <v>36531331</v>
      </c>
      <c r="T26" s="88">
        <f t="shared" si="6"/>
        <v>551251498</v>
      </c>
      <c r="U26" s="105">
        <f t="shared" si="7"/>
        <v>0.27846978865932165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1074930905</v>
      </c>
      <c r="AA26" s="88">
        <f t="shared" si="11"/>
        <v>120992238</v>
      </c>
      <c r="AB26" s="88">
        <f t="shared" si="12"/>
        <v>1195923143</v>
      </c>
      <c r="AC26" s="105">
        <f t="shared" si="13"/>
        <v>0.6041316279271166</v>
      </c>
      <c r="AD26" s="85">
        <v>966730550</v>
      </c>
      <c r="AE26" s="86">
        <v>99702652</v>
      </c>
      <c r="AF26" s="88">
        <f t="shared" si="14"/>
        <v>1066433202</v>
      </c>
      <c r="AG26" s="86">
        <v>1815969468</v>
      </c>
      <c r="AH26" s="86">
        <v>1815969468</v>
      </c>
      <c r="AI26" s="126">
        <v>298069499</v>
      </c>
      <c r="AJ26" s="127">
        <f t="shared" si="15"/>
        <v>0.16413794628842296</v>
      </c>
      <c r="AK26" s="128">
        <f t="shared" si="16"/>
        <v>-0.48308858260772713</v>
      </c>
    </row>
    <row r="27" spans="1:37" ht="13.5">
      <c r="A27" s="62" t="s">
        <v>97</v>
      </c>
      <c r="B27" s="63" t="s">
        <v>208</v>
      </c>
      <c r="C27" s="64" t="s">
        <v>209</v>
      </c>
      <c r="D27" s="85">
        <v>154617189</v>
      </c>
      <c r="E27" s="86">
        <v>0</v>
      </c>
      <c r="F27" s="87">
        <f t="shared" si="0"/>
        <v>154617189</v>
      </c>
      <c r="G27" s="85">
        <v>157659515</v>
      </c>
      <c r="H27" s="86">
        <v>30809378</v>
      </c>
      <c r="I27" s="87">
        <f t="shared" si="1"/>
        <v>188468893</v>
      </c>
      <c r="J27" s="85">
        <v>44430296</v>
      </c>
      <c r="K27" s="86">
        <v>0</v>
      </c>
      <c r="L27" s="88">
        <f t="shared" si="2"/>
        <v>44430296</v>
      </c>
      <c r="M27" s="105">
        <f t="shared" si="3"/>
        <v>0.28735676988669095</v>
      </c>
      <c r="N27" s="85">
        <v>11077812</v>
      </c>
      <c r="O27" s="86">
        <v>6083770</v>
      </c>
      <c r="P27" s="88">
        <f t="shared" si="4"/>
        <v>17161582</v>
      </c>
      <c r="Q27" s="105">
        <f t="shared" si="5"/>
        <v>0.11099401115098528</v>
      </c>
      <c r="R27" s="85">
        <v>17641324</v>
      </c>
      <c r="S27" s="86">
        <v>5380275</v>
      </c>
      <c r="T27" s="88">
        <f t="shared" si="6"/>
        <v>23021599</v>
      </c>
      <c r="U27" s="105">
        <f t="shared" si="7"/>
        <v>0.12215065644811741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73149432</v>
      </c>
      <c r="AA27" s="88">
        <f t="shared" si="11"/>
        <v>11464045</v>
      </c>
      <c r="AB27" s="88">
        <f t="shared" si="12"/>
        <v>84613477</v>
      </c>
      <c r="AC27" s="105">
        <f t="shared" si="13"/>
        <v>0.44895194985837794</v>
      </c>
      <c r="AD27" s="85">
        <v>49250356</v>
      </c>
      <c r="AE27" s="86">
        <v>0</v>
      </c>
      <c r="AF27" s="88">
        <f t="shared" si="14"/>
        <v>49250356</v>
      </c>
      <c r="AG27" s="86">
        <v>202695955</v>
      </c>
      <c r="AH27" s="86">
        <v>202695955</v>
      </c>
      <c r="AI27" s="126">
        <v>7211791</v>
      </c>
      <c r="AJ27" s="127">
        <f t="shared" si="15"/>
        <v>0.0355793533225663</v>
      </c>
      <c r="AK27" s="128">
        <f t="shared" si="16"/>
        <v>-0.5325597443397161</v>
      </c>
    </row>
    <row r="28" spans="1:37" ht="13.5">
      <c r="A28" s="62" t="s">
        <v>97</v>
      </c>
      <c r="B28" s="63" t="s">
        <v>210</v>
      </c>
      <c r="C28" s="64" t="s">
        <v>211</v>
      </c>
      <c r="D28" s="85">
        <v>268058835</v>
      </c>
      <c r="E28" s="86">
        <v>36588239</v>
      </c>
      <c r="F28" s="87">
        <f t="shared" si="0"/>
        <v>304647074</v>
      </c>
      <c r="G28" s="85">
        <v>275163968</v>
      </c>
      <c r="H28" s="86">
        <v>38958238</v>
      </c>
      <c r="I28" s="87">
        <f t="shared" si="1"/>
        <v>314122206</v>
      </c>
      <c r="J28" s="85">
        <v>13086271</v>
      </c>
      <c r="K28" s="86">
        <v>694253</v>
      </c>
      <c r="L28" s="88">
        <f t="shared" si="2"/>
        <v>13780524</v>
      </c>
      <c r="M28" s="105">
        <f t="shared" si="3"/>
        <v>0.04523438816943963</v>
      </c>
      <c r="N28" s="85">
        <v>34691289</v>
      </c>
      <c r="O28" s="86">
        <v>2823741</v>
      </c>
      <c r="P28" s="88">
        <f t="shared" si="4"/>
        <v>37515030</v>
      </c>
      <c r="Q28" s="105">
        <f t="shared" si="5"/>
        <v>0.12314259089191186</v>
      </c>
      <c r="R28" s="85">
        <v>22841305</v>
      </c>
      <c r="S28" s="86">
        <v>1508688</v>
      </c>
      <c r="T28" s="88">
        <f t="shared" si="6"/>
        <v>24349993</v>
      </c>
      <c r="U28" s="105">
        <f t="shared" si="7"/>
        <v>0.07751757925703603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70618865</v>
      </c>
      <c r="AA28" s="88">
        <f t="shared" si="11"/>
        <v>5026682</v>
      </c>
      <c r="AB28" s="88">
        <f t="shared" si="12"/>
        <v>75645547</v>
      </c>
      <c r="AC28" s="105">
        <f t="shared" si="13"/>
        <v>0.24081566204205251</v>
      </c>
      <c r="AD28" s="85">
        <v>109753350</v>
      </c>
      <c r="AE28" s="86">
        <v>4324105</v>
      </c>
      <c r="AF28" s="88">
        <f t="shared" si="14"/>
        <v>114077455</v>
      </c>
      <c r="AG28" s="86">
        <v>298861689</v>
      </c>
      <c r="AH28" s="86">
        <v>298861689</v>
      </c>
      <c r="AI28" s="126">
        <v>65473614</v>
      </c>
      <c r="AJ28" s="127">
        <f t="shared" si="15"/>
        <v>0.21907663782225362</v>
      </c>
      <c r="AK28" s="128">
        <f t="shared" si="16"/>
        <v>-0.7865485954258008</v>
      </c>
    </row>
    <row r="29" spans="1:37" ht="13.5">
      <c r="A29" s="62" t="s">
        <v>112</v>
      </c>
      <c r="B29" s="63" t="s">
        <v>212</v>
      </c>
      <c r="C29" s="64" t="s">
        <v>213</v>
      </c>
      <c r="D29" s="85">
        <v>186876465</v>
      </c>
      <c r="E29" s="86">
        <v>0</v>
      </c>
      <c r="F29" s="87">
        <f t="shared" si="0"/>
        <v>186876465</v>
      </c>
      <c r="G29" s="85">
        <v>134973244</v>
      </c>
      <c r="H29" s="86">
        <v>0</v>
      </c>
      <c r="I29" s="87">
        <f t="shared" si="1"/>
        <v>134973244</v>
      </c>
      <c r="J29" s="85">
        <v>65974579</v>
      </c>
      <c r="K29" s="86">
        <v>0</v>
      </c>
      <c r="L29" s="88">
        <f t="shared" si="2"/>
        <v>65974579</v>
      </c>
      <c r="M29" s="105">
        <f t="shared" si="3"/>
        <v>0.35303845778546805</v>
      </c>
      <c r="N29" s="85">
        <v>55370306</v>
      </c>
      <c r="O29" s="86">
        <v>0</v>
      </c>
      <c r="P29" s="88">
        <f t="shared" si="4"/>
        <v>55370306</v>
      </c>
      <c r="Q29" s="105">
        <f t="shared" si="5"/>
        <v>0.29629362905596485</v>
      </c>
      <c r="R29" s="85">
        <v>2473281</v>
      </c>
      <c r="S29" s="86">
        <v>0</v>
      </c>
      <c r="T29" s="88">
        <f t="shared" si="6"/>
        <v>2473281</v>
      </c>
      <c r="U29" s="105">
        <f t="shared" si="7"/>
        <v>0.01832423172699324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123818166</v>
      </c>
      <c r="AA29" s="88">
        <f t="shared" si="11"/>
        <v>0</v>
      </c>
      <c r="AB29" s="88">
        <f t="shared" si="12"/>
        <v>123818166</v>
      </c>
      <c r="AC29" s="105">
        <f t="shared" si="13"/>
        <v>0.917353412651177</v>
      </c>
      <c r="AD29" s="85">
        <v>488823785</v>
      </c>
      <c r="AE29" s="86">
        <v>0</v>
      </c>
      <c r="AF29" s="88">
        <f t="shared" si="14"/>
        <v>488823785</v>
      </c>
      <c r="AG29" s="86">
        <v>126301878</v>
      </c>
      <c r="AH29" s="86">
        <v>126301878</v>
      </c>
      <c r="AI29" s="126">
        <v>393643188</v>
      </c>
      <c r="AJ29" s="127">
        <f t="shared" si="15"/>
        <v>3.1166851533276487</v>
      </c>
      <c r="AK29" s="128">
        <f t="shared" si="16"/>
        <v>-0.9949403423567043</v>
      </c>
    </row>
    <row r="30" spans="1:37" ht="13.5">
      <c r="A30" s="65"/>
      <c r="B30" s="66" t="s">
        <v>214</v>
      </c>
      <c r="C30" s="67"/>
      <c r="D30" s="89">
        <f>SUM(D23:D29)</f>
        <v>3853436785</v>
      </c>
      <c r="E30" s="90">
        <f>SUM(E23:E29)</f>
        <v>590289524</v>
      </c>
      <c r="F30" s="91">
        <f t="shared" si="0"/>
        <v>4443726309</v>
      </c>
      <c r="G30" s="89">
        <f>SUM(G23:G29)</f>
        <v>3968748511</v>
      </c>
      <c r="H30" s="90">
        <f>SUM(H23:H29)</f>
        <v>636705218</v>
      </c>
      <c r="I30" s="91">
        <f t="shared" si="1"/>
        <v>4605453729</v>
      </c>
      <c r="J30" s="89">
        <f>SUM(J23:J29)</f>
        <v>1005087664</v>
      </c>
      <c r="K30" s="90">
        <f>SUM(K23:K29)</f>
        <v>44154808</v>
      </c>
      <c r="L30" s="90">
        <f t="shared" si="2"/>
        <v>1049242472</v>
      </c>
      <c r="M30" s="106">
        <f t="shared" si="3"/>
        <v>0.23611770821144873</v>
      </c>
      <c r="N30" s="89">
        <f>SUM(N23:N29)</f>
        <v>647687862</v>
      </c>
      <c r="O30" s="90">
        <f>SUM(O23:O29)</f>
        <v>139406786</v>
      </c>
      <c r="P30" s="90">
        <f t="shared" si="4"/>
        <v>787094648</v>
      </c>
      <c r="Q30" s="106">
        <f t="shared" si="5"/>
        <v>0.17712491572801767</v>
      </c>
      <c r="R30" s="89">
        <f>SUM(R23:R29)</f>
        <v>1008374493</v>
      </c>
      <c r="S30" s="90">
        <f>SUM(S23:S29)</f>
        <v>78148260</v>
      </c>
      <c r="T30" s="90">
        <f t="shared" si="6"/>
        <v>1086522753</v>
      </c>
      <c r="U30" s="106">
        <f t="shared" si="7"/>
        <v>0.2359208922583011</v>
      </c>
      <c r="V30" s="89">
        <f>SUM(V23:V29)</f>
        <v>0</v>
      </c>
      <c r="W30" s="90">
        <f>SUM(W23:W29)</f>
        <v>0</v>
      </c>
      <c r="X30" s="90">
        <f t="shared" si="8"/>
        <v>0</v>
      </c>
      <c r="Y30" s="106">
        <f t="shared" si="9"/>
        <v>0</v>
      </c>
      <c r="Z30" s="89">
        <f t="shared" si="10"/>
        <v>2661150019</v>
      </c>
      <c r="AA30" s="90">
        <f t="shared" si="11"/>
        <v>261709854</v>
      </c>
      <c r="AB30" s="90">
        <f t="shared" si="12"/>
        <v>2922859873</v>
      </c>
      <c r="AC30" s="106">
        <f t="shared" si="13"/>
        <v>0.634651881224014</v>
      </c>
      <c r="AD30" s="89">
        <f>SUM(AD23:AD29)</f>
        <v>2890729712</v>
      </c>
      <c r="AE30" s="90">
        <f>SUM(AE23:AE29)</f>
        <v>152243879</v>
      </c>
      <c r="AF30" s="90">
        <f t="shared" si="14"/>
        <v>3042973591</v>
      </c>
      <c r="AG30" s="90">
        <f>SUM(AG23:AG29)</f>
        <v>4303791525</v>
      </c>
      <c r="AH30" s="90">
        <f>SUM(AH23:AH29)</f>
        <v>4303791525</v>
      </c>
      <c r="AI30" s="91">
        <f>SUM(AI23:AI29)</f>
        <v>1187687871</v>
      </c>
      <c r="AJ30" s="129">
        <f t="shared" si="15"/>
        <v>0.27596315111940745</v>
      </c>
      <c r="AK30" s="130">
        <f t="shared" si="16"/>
        <v>-0.6429404592226708</v>
      </c>
    </row>
    <row r="31" spans="1:37" ht="13.5">
      <c r="A31" s="62" t="s">
        <v>97</v>
      </c>
      <c r="B31" s="63" t="s">
        <v>215</v>
      </c>
      <c r="C31" s="64" t="s">
        <v>216</v>
      </c>
      <c r="D31" s="85">
        <v>911337963</v>
      </c>
      <c r="E31" s="86">
        <v>80142945</v>
      </c>
      <c r="F31" s="87">
        <f t="shared" si="0"/>
        <v>991480908</v>
      </c>
      <c r="G31" s="85">
        <v>876104657</v>
      </c>
      <c r="H31" s="86">
        <v>74493733</v>
      </c>
      <c r="I31" s="87">
        <f t="shared" si="1"/>
        <v>950598390</v>
      </c>
      <c r="J31" s="85">
        <v>238929775</v>
      </c>
      <c r="K31" s="86">
        <v>14984747</v>
      </c>
      <c r="L31" s="88">
        <f t="shared" si="2"/>
        <v>253914522</v>
      </c>
      <c r="M31" s="105">
        <f t="shared" si="3"/>
        <v>0.25609622933858855</v>
      </c>
      <c r="N31" s="85">
        <v>220008480</v>
      </c>
      <c r="O31" s="86">
        <v>10648272</v>
      </c>
      <c r="P31" s="88">
        <f t="shared" si="4"/>
        <v>230656752</v>
      </c>
      <c r="Q31" s="105">
        <f t="shared" si="5"/>
        <v>0.2326386218220553</v>
      </c>
      <c r="R31" s="85">
        <v>192347056</v>
      </c>
      <c r="S31" s="86">
        <v>8590419</v>
      </c>
      <c r="T31" s="88">
        <f t="shared" si="6"/>
        <v>200937475</v>
      </c>
      <c r="U31" s="105">
        <f t="shared" si="7"/>
        <v>0.21137998666292712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651285311</v>
      </c>
      <c r="AA31" s="88">
        <f t="shared" si="11"/>
        <v>34223438</v>
      </c>
      <c r="AB31" s="88">
        <f t="shared" si="12"/>
        <v>685508749</v>
      </c>
      <c r="AC31" s="105">
        <f t="shared" si="13"/>
        <v>0.7211339259684629</v>
      </c>
      <c r="AD31" s="85">
        <v>584542062</v>
      </c>
      <c r="AE31" s="86">
        <v>37864275</v>
      </c>
      <c r="AF31" s="88">
        <f t="shared" si="14"/>
        <v>622406337</v>
      </c>
      <c r="AG31" s="86">
        <v>899529558</v>
      </c>
      <c r="AH31" s="86">
        <v>899529558</v>
      </c>
      <c r="AI31" s="126">
        <v>185173379</v>
      </c>
      <c r="AJ31" s="127">
        <f t="shared" si="15"/>
        <v>0.20585580246157958</v>
      </c>
      <c r="AK31" s="128">
        <f t="shared" si="16"/>
        <v>-0.6771603001850541</v>
      </c>
    </row>
    <row r="32" spans="1:37" ht="13.5">
      <c r="A32" s="62" t="s">
        <v>97</v>
      </c>
      <c r="B32" s="63" t="s">
        <v>217</v>
      </c>
      <c r="C32" s="64" t="s">
        <v>218</v>
      </c>
      <c r="D32" s="85">
        <v>791221187</v>
      </c>
      <c r="E32" s="86">
        <v>143590449</v>
      </c>
      <c r="F32" s="87">
        <f t="shared" si="0"/>
        <v>934811636</v>
      </c>
      <c r="G32" s="85">
        <v>763552187</v>
      </c>
      <c r="H32" s="86">
        <v>111779702</v>
      </c>
      <c r="I32" s="87">
        <f t="shared" si="1"/>
        <v>875331889</v>
      </c>
      <c r="J32" s="85">
        <v>196388435</v>
      </c>
      <c r="K32" s="86">
        <v>12540948</v>
      </c>
      <c r="L32" s="88">
        <f t="shared" si="2"/>
        <v>208929383</v>
      </c>
      <c r="M32" s="105">
        <f t="shared" si="3"/>
        <v>0.2234989113892459</v>
      </c>
      <c r="N32" s="85">
        <v>164307832</v>
      </c>
      <c r="O32" s="86">
        <v>19272751</v>
      </c>
      <c r="P32" s="88">
        <f t="shared" si="4"/>
        <v>183580583</v>
      </c>
      <c r="Q32" s="105">
        <f t="shared" si="5"/>
        <v>0.19638243249252837</v>
      </c>
      <c r="R32" s="85">
        <v>221280554</v>
      </c>
      <c r="S32" s="86">
        <v>13746797</v>
      </c>
      <c r="T32" s="88">
        <f t="shared" si="6"/>
        <v>235027351</v>
      </c>
      <c r="U32" s="105">
        <f t="shared" si="7"/>
        <v>0.26850084402671637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581976821</v>
      </c>
      <c r="AA32" s="88">
        <f t="shared" si="11"/>
        <v>45560496</v>
      </c>
      <c r="AB32" s="88">
        <f t="shared" si="12"/>
        <v>627537317</v>
      </c>
      <c r="AC32" s="105">
        <f t="shared" si="13"/>
        <v>0.7169135785935019</v>
      </c>
      <c r="AD32" s="85">
        <v>529728979</v>
      </c>
      <c r="AE32" s="86">
        <v>39465360</v>
      </c>
      <c r="AF32" s="88">
        <f t="shared" si="14"/>
        <v>569194339</v>
      </c>
      <c r="AG32" s="86">
        <v>844457812</v>
      </c>
      <c r="AH32" s="86">
        <v>844457812</v>
      </c>
      <c r="AI32" s="126">
        <v>180345219</v>
      </c>
      <c r="AJ32" s="127">
        <f t="shared" si="15"/>
        <v>0.21356332600307568</v>
      </c>
      <c r="AK32" s="128">
        <f t="shared" si="16"/>
        <v>-0.5870876871106759</v>
      </c>
    </row>
    <row r="33" spans="1:37" ht="13.5">
      <c r="A33" s="62" t="s">
        <v>97</v>
      </c>
      <c r="B33" s="63" t="s">
        <v>219</v>
      </c>
      <c r="C33" s="64" t="s">
        <v>220</v>
      </c>
      <c r="D33" s="85">
        <v>1312052080</v>
      </c>
      <c r="E33" s="86">
        <v>294517100</v>
      </c>
      <c r="F33" s="87">
        <f t="shared" si="0"/>
        <v>1606569180</v>
      </c>
      <c r="G33" s="85">
        <v>1321505650</v>
      </c>
      <c r="H33" s="86">
        <v>270105100</v>
      </c>
      <c r="I33" s="87">
        <f t="shared" si="1"/>
        <v>1591610750</v>
      </c>
      <c r="J33" s="85">
        <v>374301136</v>
      </c>
      <c r="K33" s="86">
        <v>8154281</v>
      </c>
      <c r="L33" s="88">
        <f t="shared" si="2"/>
        <v>382455417</v>
      </c>
      <c r="M33" s="105">
        <f t="shared" si="3"/>
        <v>0.23805723510767213</v>
      </c>
      <c r="N33" s="85">
        <v>302974649</v>
      </c>
      <c r="O33" s="86">
        <v>20421773</v>
      </c>
      <c r="P33" s="88">
        <f t="shared" si="4"/>
        <v>323396422</v>
      </c>
      <c r="Q33" s="105">
        <f t="shared" si="5"/>
        <v>0.2012962940070841</v>
      </c>
      <c r="R33" s="85">
        <v>299464327</v>
      </c>
      <c r="S33" s="86">
        <v>5077213</v>
      </c>
      <c r="T33" s="88">
        <f t="shared" si="6"/>
        <v>304541540</v>
      </c>
      <c r="U33" s="105">
        <f t="shared" si="7"/>
        <v>0.19134172095784097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976740112</v>
      </c>
      <c r="AA33" s="88">
        <f t="shared" si="11"/>
        <v>33653267</v>
      </c>
      <c r="AB33" s="88">
        <f t="shared" si="12"/>
        <v>1010393379</v>
      </c>
      <c r="AC33" s="105">
        <f t="shared" si="13"/>
        <v>0.6348244248790101</v>
      </c>
      <c r="AD33" s="85">
        <v>848465155</v>
      </c>
      <c r="AE33" s="86">
        <v>59143816</v>
      </c>
      <c r="AF33" s="88">
        <f t="shared" si="14"/>
        <v>907608971</v>
      </c>
      <c r="AG33" s="86">
        <v>1216152690</v>
      </c>
      <c r="AH33" s="86">
        <v>1216152690</v>
      </c>
      <c r="AI33" s="126">
        <v>291430633</v>
      </c>
      <c r="AJ33" s="127">
        <f t="shared" si="15"/>
        <v>0.23963325937304797</v>
      </c>
      <c r="AK33" s="128">
        <f t="shared" si="16"/>
        <v>-0.6644573271852334</v>
      </c>
    </row>
    <row r="34" spans="1:37" ht="13.5">
      <c r="A34" s="62" t="s">
        <v>97</v>
      </c>
      <c r="B34" s="63" t="s">
        <v>221</v>
      </c>
      <c r="C34" s="64" t="s">
        <v>222</v>
      </c>
      <c r="D34" s="85">
        <v>230658761</v>
      </c>
      <c r="E34" s="86">
        <v>44671800</v>
      </c>
      <c r="F34" s="87">
        <f t="shared" si="0"/>
        <v>275330561</v>
      </c>
      <c r="G34" s="85">
        <v>230658761</v>
      </c>
      <c r="H34" s="86">
        <v>44671800</v>
      </c>
      <c r="I34" s="87">
        <f t="shared" si="1"/>
        <v>275330561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44199842</v>
      </c>
      <c r="O34" s="86">
        <v>0</v>
      </c>
      <c r="P34" s="88">
        <f t="shared" si="4"/>
        <v>44199842</v>
      </c>
      <c r="Q34" s="105">
        <f t="shared" si="5"/>
        <v>0.16053373021674844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44199842</v>
      </c>
      <c r="AA34" s="88">
        <f t="shared" si="11"/>
        <v>0</v>
      </c>
      <c r="AB34" s="88">
        <f t="shared" si="12"/>
        <v>44199842</v>
      </c>
      <c r="AC34" s="105">
        <f t="shared" si="13"/>
        <v>0.16053373021674844</v>
      </c>
      <c r="AD34" s="85">
        <v>134516314</v>
      </c>
      <c r="AE34" s="86">
        <v>6482013</v>
      </c>
      <c r="AF34" s="88">
        <f t="shared" si="14"/>
        <v>140998327</v>
      </c>
      <c r="AG34" s="86">
        <v>253109381</v>
      </c>
      <c r="AH34" s="86">
        <v>253109381</v>
      </c>
      <c r="AI34" s="126">
        <v>35246881</v>
      </c>
      <c r="AJ34" s="127">
        <f t="shared" si="15"/>
        <v>0.13925553000344937</v>
      </c>
      <c r="AK34" s="128">
        <f t="shared" si="16"/>
        <v>-1</v>
      </c>
    </row>
    <row r="35" spans="1:37" ht="13.5">
      <c r="A35" s="62" t="s">
        <v>112</v>
      </c>
      <c r="B35" s="63" t="s">
        <v>223</v>
      </c>
      <c r="C35" s="64" t="s">
        <v>224</v>
      </c>
      <c r="D35" s="85">
        <v>163263000</v>
      </c>
      <c r="E35" s="86">
        <v>3000000</v>
      </c>
      <c r="F35" s="87">
        <f t="shared" si="0"/>
        <v>166263000</v>
      </c>
      <c r="G35" s="85">
        <v>171509893</v>
      </c>
      <c r="H35" s="86">
        <v>3430000</v>
      </c>
      <c r="I35" s="87">
        <f t="shared" si="1"/>
        <v>174939893</v>
      </c>
      <c r="J35" s="85">
        <v>68155757</v>
      </c>
      <c r="K35" s="86">
        <v>24168</v>
      </c>
      <c r="L35" s="88">
        <f t="shared" si="2"/>
        <v>68179925</v>
      </c>
      <c r="M35" s="105">
        <f t="shared" si="3"/>
        <v>0.41007274619127526</v>
      </c>
      <c r="N35" s="85">
        <v>55830038</v>
      </c>
      <c r="O35" s="86">
        <v>214477</v>
      </c>
      <c r="P35" s="88">
        <f t="shared" si="4"/>
        <v>56044515</v>
      </c>
      <c r="Q35" s="105">
        <f t="shared" si="5"/>
        <v>0.3370835062521427</v>
      </c>
      <c r="R35" s="85">
        <v>42291006</v>
      </c>
      <c r="S35" s="86">
        <v>1202067</v>
      </c>
      <c r="T35" s="88">
        <f t="shared" si="6"/>
        <v>43493073</v>
      </c>
      <c r="U35" s="105">
        <f t="shared" si="7"/>
        <v>0.24861723792182724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166276801</v>
      </c>
      <c r="AA35" s="88">
        <f t="shared" si="11"/>
        <v>1440712</v>
      </c>
      <c r="AB35" s="88">
        <f t="shared" si="12"/>
        <v>167717513</v>
      </c>
      <c r="AC35" s="105">
        <f t="shared" si="13"/>
        <v>0.9587150770693567</v>
      </c>
      <c r="AD35" s="85">
        <v>152805387</v>
      </c>
      <c r="AE35" s="86">
        <v>0</v>
      </c>
      <c r="AF35" s="88">
        <f t="shared" si="14"/>
        <v>152805387</v>
      </c>
      <c r="AG35" s="86">
        <v>160037160</v>
      </c>
      <c r="AH35" s="86">
        <v>160037160</v>
      </c>
      <c r="AI35" s="126">
        <v>38069158</v>
      </c>
      <c r="AJ35" s="127">
        <f t="shared" si="15"/>
        <v>0.23787699056894038</v>
      </c>
      <c r="AK35" s="128">
        <f t="shared" si="16"/>
        <v>-0.7153695046104624</v>
      </c>
    </row>
    <row r="36" spans="1:37" ht="13.5">
      <c r="A36" s="65"/>
      <c r="B36" s="66" t="s">
        <v>225</v>
      </c>
      <c r="C36" s="67"/>
      <c r="D36" s="89">
        <f>SUM(D31:D35)</f>
        <v>3408532991</v>
      </c>
      <c r="E36" s="90">
        <f>SUM(E31:E35)</f>
        <v>565922294</v>
      </c>
      <c r="F36" s="91">
        <f t="shared" si="0"/>
        <v>3974455285</v>
      </c>
      <c r="G36" s="89">
        <f>SUM(G31:G35)</f>
        <v>3363331148</v>
      </c>
      <c r="H36" s="90">
        <f>SUM(H31:H35)</f>
        <v>504480335</v>
      </c>
      <c r="I36" s="91">
        <f t="shared" si="1"/>
        <v>3867811483</v>
      </c>
      <c r="J36" s="89">
        <f>SUM(J31:J35)</f>
        <v>877775103</v>
      </c>
      <c r="K36" s="90">
        <f>SUM(K31:K35)</f>
        <v>35704144</v>
      </c>
      <c r="L36" s="90">
        <f t="shared" si="2"/>
        <v>913479247</v>
      </c>
      <c r="M36" s="106">
        <f t="shared" si="3"/>
        <v>0.22983759571973647</v>
      </c>
      <c r="N36" s="89">
        <f>SUM(N31:N35)</f>
        <v>787320841</v>
      </c>
      <c r="O36" s="90">
        <f>SUM(O31:O35)</f>
        <v>50557273</v>
      </c>
      <c r="P36" s="90">
        <f t="shared" si="4"/>
        <v>837878114</v>
      </c>
      <c r="Q36" s="106">
        <f t="shared" si="5"/>
        <v>0.2108158361127467</v>
      </c>
      <c r="R36" s="89">
        <f>SUM(R31:R35)</f>
        <v>755382943</v>
      </c>
      <c r="S36" s="90">
        <f>SUM(S31:S35)</f>
        <v>28616496</v>
      </c>
      <c r="T36" s="90">
        <f t="shared" si="6"/>
        <v>783999439</v>
      </c>
      <c r="U36" s="106">
        <f t="shared" si="7"/>
        <v>0.20269846202325886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f t="shared" si="10"/>
        <v>2420478887</v>
      </c>
      <c r="AA36" s="90">
        <f t="shared" si="11"/>
        <v>114877913</v>
      </c>
      <c r="AB36" s="90">
        <f t="shared" si="12"/>
        <v>2535356800</v>
      </c>
      <c r="AC36" s="106">
        <f t="shared" si="13"/>
        <v>0.6555016476742799</v>
      </c>
      <c r="AD36" s="89">
        <f>SUM(AD31:AD35)</f>
        <v>2250057897</v>
      </c>
      <c r="AE36" s="90">
        <f>SUM(AE31:AE35)</f>
        <v>142955464</v>
      </c>
      <c r="AF36" s="90">
        <f t="shared" si="14"/>
        <v>2393013361</v>
      </c>
      <c r="AG36" s="90">
        <f>SUM(AG31:AG35)</f>
        <v>3373286601</v>
      </c>
      <c r="AH36" s="90">
        <f>SUM(AH31:AH35)</f>
        <v>3373286601</v>
      </c>
      <c r="AI36" s="91">
        <f>SUM(AI31:AI35)</f>
        <v>730265270</v>
      </c>
      <c r="AJ36" s="129">
        <f t="shared" si="15"/>
        <v>0.21648479847028568</v>
      </c>
      <c r="AK36" s="130">
        <f t="shared" si="16"/>
        <v>-0.6723798321492114</v>
      </c>
    </row>
    <row r="37" spans="1:37" ht="13.5">
      <c r="A37" s="68"/>
      <c r="B37" s="69" t="s">
        <v>226</v>
      </c>
      <c r="C37" s="70"/>
      <c r="D37" s="92">
        <f>SUM(D9,D11:D14,D16:D21,D23:D29,D31:D35)</f>
        <v>18168871224</v>
      </c>
      <c r="E37" s="93">
        <f>SUM(E9,E11:E14,E16:E21,E23:E29,E31:E35)</f>
        <v>3399079064</v>
      </c>
      <c r="F37" s="94">
        <f t="shared" si="0"/>
        <v>21567950288</v>
      </c>
      <c r="G37" s="92">
        <f>SUM(G9,G11:G14,G16:G21,G23:G29,G31:G35)</f>
        <v>18618337769</v>
      </c>
      <c r="H37" s="93">
        <f>SUM(H9,H11:H14,H16:H21,H23:H29,H31:H35)</f>
        <v>3572122478</v>
      </c>
      <c r="I37" s="94">
        <f t="shared" si="1"/>
        <v>22190460247</v>
      </c>
      <c r="J37" s="92">
        <f>SUM(J9,J11:J14,J16:J21,J23:J29,J31:J35)</f>
        <v>4930698414</v>
      </c>
      <c r="K37" s="93">
        <f>SUM(K9,K11:K14,K16:K21,K23:K29,K31:K35)</f>
        <v>2496015526</v>
      </c>
      <c r="L37" s="93">
        <f t="shared" si="2"/>
        <v>7426713940</v>
      </c>
      <c r="M37" s="107">
        <f t="shared" si="3"/>
        <v>0.3443402753080381</v>
      </c>
      <c r="N37" s="92">
        <f>SUM(N9,N11:N14,N16:N21,N23:N29,N31:N35)</f>
        <v>3747968765</v>
      </c>
      <c r="O37" s="93">
        <f>SUM(O9,O11:O14,O16:O21,O23:O29,O31:O35)</f>
        <v>361067293</v>
      </c>
      <c r="P37" s="93">
        <f t="shared" si="4"/>
        <v>4109036058</v>
      </c>
      <c r="Q37" s="107">
        <f t="shared" si="5"/>
        <v>0.19051583498345645</v>
      </c>
      <c r="R37" s="92">
        <f>SUM(R9,R11:R14,R16:R21,R23:R29,R31:R35)</f>
        <v>4503178548</v>
      </c>
      <c r="S37" s="93">
        <f>SUM(S9,S11:S14,S16:S21,S23:S29,S31:S35)</f>
        <v>251387838</v>
      </c>
      <c r="T37" s="93">
        <f t="shared" si="6"/>
        <v>4754566386</v>
      </c>
      <c r="U37" s="107">
        <f t="shared" si="7"/>
        <v>0.21426172927813814</v>
      </c>
      <c r="V37" s="92">
        <f>SUM(V9,V11:V14,V16:V21,V23:V29,V31:V35)</f>
        <v>0</v>
      </c>
      <c r="W37" s="93">
        <f>SUM(W9,W11:W14,W16:W21,W23:W29,W31:W35)</f>
        <v>0</v>
      </c>
      <c r="X37" s="93">
        <f t="shared" si="8"/>
        <v>0</v>
      </c>
      <c r="Y37" s="107">
        <f t="shared" si="9"/>
        <v>0</v>
      </c>
      <c r="Z37" s="92">
        <f t="shared" si="10"/>
        <v>13181845727</v>
      </c>
      <c r="AA37" s="93">
        <f t="shared" si="11"/>
        <v>3108470657</v>
      </c>
      <c r="AB37" s="93">
        <f t="shared" si="12"/>
        <v>16290316384</v>
      </c>
      <c r="AC37" s="107">
        <f t="shared" si="13"/>
        <v>0.7341134975423658</v>
      </c>
      <c r="AD37" s="92">
        <f>SUM(AD9,AD11:AD14,AD16:AD21,AD23:AD29,AD31:AD35)</f>
        <v>12778833282</v>
      </c>
      <c r="AE37" s="93">
        <f>SUM(AE9,AE11:AE14,AE16:AE21,AE23:AE29,AE31:AE35)</f>
        <v>949664529</v>
      </c>
      <c r="AF37" s="93">
        <f t="shared" si="14"/>
        <v>13728497811</v>
      </c>
      <c r="AG37" s="93">
        <f>SUM(AG9,AG11:AG14,AG16:AG21,AG23:AG29,AG31:AG35)</f>
        <v>20214924804</v>
      </c>
      <c r="AH37" s="93">
        <f>SUM(AH9,AH11:AH14,AH16:AH21,AH23:AH29,AH31:AH35)</f>
        <v>20214924804</v>
      </c>
      <c r="AI37" s="94">
        <f>SUM(AI9,AI11:AI14,AI16:AI21,AI23:AI29,AI31:AI35)</f>
        <v>4971471465</v>
      </c>
      <c r="AJ37" s="131">
        <f t="shared" si="15"/>
        <v>0.24593074241939683</v>
      </c>
      <c r="AK37" s="132">
        <f t="shared" si="16"/>
        <v>-0.6536717671914265</v>
      </c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44</v>
      </c>
      <c r="C9" s="64" t="s">
        <v>45</v>
      </c>
      <c r="D9" s="85">
        <v>38665061294</v>
      </c>
      <c r="E9" s="86">
        <v>7417206981</v>
      </c>
      <c r="F9" s="87">
        <f>$D9+$E9</f>
        <v>46082268275</v>
      </c>
      <c r="G9" s="85">
        <v>39737433993</v>
      </c>
      <c r="H9" s="86">
        <v>6807681008</v>
      </c>
      <c r="I9" s="87">
        <f>$G9+$H9</f>
        <v>46545115001</v>
      </c>
      <c r="J9" s="85">
        <v>10651716261</v>
      </c>
      <c r="K9" s="86">
        <v>306093040</v>
      </c>
      <c r="L9" s="88">
        <f>$J9+$K9</f>
        <v>10957809301</v>
      </c>
      <c r="M9" s="105">
        <f>IF($F9=0,0,$L9/$F9)</f>
        <v>0.2377879759652521</v>
      </c>
      <c r="N9" s="85">
        <v>9205565933</v>
      </c>
      <c r="O9" s="86">
        <v>1454723436</v>
      </c>
      <c r="P9" s="88">
        <f>$N9+$O9</f>
        <v>10660289369</v>
      </c>
      <c r="Q9" s="105">
        <f>IF($F9=0,0,$P9/$F9)</f>
        <v>0.2313316980271844</v>
      </c>
      <c r="R9" s="85">
        <v>7035602386</v>
      </c>
      <c r="S9" s="86">
        <v>967583033</v>
      </c>
      <c r="T9" s="88">
        <f>$R9+$S9</f>
        <v>8003185419</v>
      </c>
      <c r="U9" s="105">
        <f>IF($I9=0,0,$T9/$I9)</f>
        <v>0.17194469105572208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26892884580</v>
      </c>
      <c r="AA9" s="88">
        <f>$K9+$O9+$S9</f>
        <v>2728399509</v>
      </c>
      <c r="AB9" s="88">
        <f>$Z9+$AA9</f>
        <v>29621284089</v>
      </c>
      <c r="AC9" s="105">
        <f>IF($I9=0,0,$AB9/$I9)</f>
        <v>0.636399417819971</v>
      </c>
      <c r="AD9" s="85">
        <v>26231915862</v>
      </c>
      <c r="AE9" s="86">
        <v>1728597537</v>
      </c>
      <c r="AF9" s="88">
        <f>$AD9+$AE9</f>
        <v>27960513399</v>
      </c>
      <c r="AG9" s="86">
        <v>41972982124</v>
      </c>
      <c r="AH9" s="86">
        <v>41972982124</v>
      </c>
      <c r="AI9" s="126">
        <v>8599175854</v>
      </c>
      <c r="AJ9" s="127">
        <f>IF($AH9=0,0,$AI9/$AH9)</f>
        <v>0.20487407419838827</v>
      </c>
      <c r="AK9" s="128">
        <f>IF($AF9=0,0,(($T9/$AF9)-1))</f>
        <v>-0.7137682951384494</v>
      </c>
    </row>
    <row r="10" spans="1:37" ht="13.5">
      <c r="A10" s="62" t="s">
        <v>95</v>
      </c>
      <c r="B10" s="63" t="s">
        <v>48</v>
      </c>
      <c r="C10" s="64" t="s">
        <v>49</v>
      </c>
      <c r="D10" s="85">
        <v>57485416789</v>
      </c>
      <c r="E10" s="86">
        <v>7754429658</v>
      </c>
      <c r="F10" s="87">
        <f aca="true" t="shared" si="0" ref="F10:F23">$D10+$E10</f>
        <v>65239846447</v>
      </c>
      <c r="G10" s="85">
        <v>64701503430</v>
      </c>
      <c r="H10" s="86">
        <v>7534322687</v>
      </c>
      <c r="I10" s="87">
        <f aca="true" t="shared" si="1" ref="I10:I23">$G10+$H10</f>
        <v>72235826117</v>
      </c>
      <c r="J10" s="85">
        <v>16776531073</v>
      </c>
      <c r="K10" s="86">
        <v>1283908211</v>
      </c>
      <c r="L10" s="88">
        <f aca="true" t="shared" si="2" ref="L10:L23">$J10+$K10</f>
        <v>18060439284</v>
      </c>
      <c r="M10" s="105">
        <f aca="true" t="shared" si="3" ref="M10:M23">IF($F10=0,0,$L10/$F10)</f>
        <v>0.2768314192565132</v>
      </c>
      <c r="N10" s="85">
        <v>16639107438</v>
      </c>
      <c r="O10" s="86">
        <v>1248946146</v>
      </c>
      <c r="P10" s="88">
        <f aca="true" t="shared" si="4" ref="P10:P23">$N10+$O10</f>
        <v>17888053584</v>
      </c>
      <c r="Q10" s="105">
        <f aca="true" t="shared" si="5" ref="Q10:Q23">IF($F10=0,0,$P10/$F10)</f>
        <v>0.2741890816455557</v>
      </c>
      <c r="R10" s="85">
        <v>16326592701</v>
      </c>
      <c r="S10" s="86">
        <v>1027231524</v>
      </c>
      <c r="T10" s="88">
        <f aca="true" t="shared" si="6" ref="T10:T23">$R10+$S10</f>
        <v>17353824225</v>
      </c>
      <c r="U10" s="105">
        <f aca="true" t="shared" si="7" ref="U10:U23">IF($I10=0,0,$T10/$I10)</f>
        <v>0.24023846833138032</v>
      </c>
      <c r="V10" s="85">
        <v>0</v>
      </c>
      <c r="W10" s="86">
        <v>0</v>
      </c>
      <c r="X10" s="88">
        <f aca="true" t="shared" si="8" ref="X10:X23">$V10+$W10</f>
        <v>0</v>
      </c>
      <c r="Y10" s="105">
        <f aca="true" t="shared" si="9" ref="Y10:Y23">IF($I10=0,0,$X10/$I10)</f>
        <v>0</v>
      </c>
      <c r="Z10" s="125">
        <f aca="true" t="shared" si="10" ref="Z10:Z23">$J10+$N10+$R10</f>
        <v>49742231212</v>
      </c>
      <c r="AA10" s="88">
        <f aca="true" t="shared" si="11" ref="AA10:AA23">$K10+$O10+$S10</f>
        <v>3560085881</v>
      </c>
      <c r="AB10" s="88">
        <f aca="true" t="shared" si="12" ref="AB10:AB23">$Z10+$AA10</f>
        <v>53302317093</v>
      </c>
      <c r="AC10" s="105">
        <f aca="true" t="shared" si="13" ref="AC10:AC23">IF($I10=0,0,$AB10/$I10)</f>
        <v>0.7378930920879414</v>
      </c>
      <c r="AD10" s="85">
        <v>41177565367</v>
      </c>
      <c r="AE10" s="86">
        <v>1759110224</v>
      </c>
      <c r="AF10" s="88">
        <f aca="true" t="shared" si="14" ref="AF10:AF23">$AD10+$AE10</f>
        <v>42936675591</v>
      </c>
      <c r="AG10" s="86">
        <v>60093368798</v>
      </c>
      <c r="AH10" s="86">
        <v>60093368798</v>
      </c>
      <c r="AI10" s="126">
        <v>13657176968</v>
      </c>
      <c r="AJ10" s="127">
        <f aca="true" t="shared" si="15" ref="AJ10:AJ23">IF($AH10=0,0,$AI10/$AH10)</f>
        <v>0.22726595697950838</v>
      </c>
      <c r="AK10" s="128">
        <f aca="true" t="shared" si="16" ref="AK10:AK23">IF($AF10=0,0,(($T10/$AF10)-1))</f>
        <v>-0.5958274834710875</v>
      </c>
    </row>
    <row r="11" spans="1:37" ht="13.5">
      <c r="A11" s="62" t="s">
        <v>95</v>
      </c>
      <c r="B11" s="63" t="s">
        <v>54</v>
      </c>
      <c r="C11" s="64" t="s">
        <v>55</v>
      </c>
      <c r="D11" s="85">
        <v>40842083481</v>
      </c>
      <c r="E11" s="86">
        <v>3783588251</v>
      </c>
      <c r="F11" s="87">
        <f t="shared" si="0"/>
        <v>44625671732</v>
      </c>
      <c r="G11" s="85">
        <v>40842083481</v>
      </c>
      <c r="H11" s="86">
        <v>3783588251</v>
      </c>
      <c r="I11" s="87">
        <f t="shared" si="1"/>
        <v>44625671732</v>
      </c>
      <c r="J11" s="85">
        <v>7720446550</v>
      </c>
      <c r="K11" s="86">
        <v>0</v>
      </c>
      <c r="L11" s="88">
        <f t="shared" si="2"/>
        <v>7720446550</v>
      </c>
      <c r="M11" s="105">
        <f t="shared" si="3"/>
        <v>0.17300460139547552</v>
      </c>
      <c r="N11" s="85">
        <v>7863547448</v>
      </c>
      <c r="O11" s="86">
        <v>0</v>
      </c>
      <c r="P11" s="88">
        <f t="shared" si="4"/>
        <v>7863547448</v>
      </c>
      <c r="Q11" s="105">
        <f t="shared" si="5"/>
        <v>0.17621129593801135</v>
      </c>
      <c r="R11" s="85">
        <v>9322298748</v>
      </c>
      <c r="S11" s="86">
        <v>276877953</v>
      </c>
      <c r="T11" s="88">
        <f t="shared" si="6"/>
        <v>9599176701</v>
      </c>
      <c r="U11" s="105">
        <f t="shared" si="7"/>
        <v>0.21510436321604232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24906292746</v>
      </c>
      <c r="AA11" s="88">
        <f t="shared" si="11"/>
        <v>276877953</v>
      </c>
      <c r="AB11" s="88">
        <f t="shared" si="12"/>
        <v>25183170699</v>
      </c>
      <c r="AC11" s="105">
        <f t="shared" si="13"/>
        <v>0.5643202605495292</v>
      </c>
      <c r="AD11" s="85">
        <v>24947961382</v>
      </c>
      <c r="AE11" s="86">
        <v>0</v>
      </c>
      <c r="AF11" s="88">
        <f t="shared" si="14"/>
        <v>24947961382</v>
      </c>
      <c r="AG11" s="86">
        <v>36359314530</v>
      </c>
      <c r="AH11" s="86">
        <v>36359314530</v>
      </c>
      <c r="AI11" s="126">
        <v>8018792051</v>
      </c>
      <c r="AJ11" s="127">
        <f t="shared" si="15"/>
        <v>0.2205429930309525</v>
      </c>
      <c r="AK11" s="128">
        <f t="shared" si="16"/>
        <v>-0.615232020203229</v>
      </c>
    </row>
    <row r="12" spans="1:37" ht="13.5">
      <c r="A12" s="65"/>
      <c r="B12" s="66" t="s">
        <v>96</v>
      </c>
      <c r="C12" s="67"/>
      <c r="D12" s="89">
        <f>SUM(D9:D11)</f>
        <v>136992561564</v>
      </c>
      <c r="E12" s="90">
        <f>SUM(E9:E11)</f>
        <v>18955224890</v>
      </c>
      <c r="F12" s="91">
        <f t="shared" si="0"/>
        <v>155947786454</v>
      </c>
      <c r="G12" s="89">
        <f>SUM(G9:G11)</f>
        <v>145281020904</v>
      </c>
      <c r="H12" s="90">
        <f>SUM(H9:H11)</f>
        <v>18125591946</v>
      </c>
      <c r="I12" s="91">
        <f t="shared" si="1"/>
        <v>163406612850</v>
      </c>
      <c r="J12" s="89">
        <f>SUM(J9:J11)</f>
        <v>35148693884</v>
      </c>
      <c r="K12" s="90">
        <f>SUM(K9:K11)</f>
        <v>1590001251</v>
      </c>
      <c r="L12" s="90">
        <f t="shared" si="2"/>
        <v>36738695135</v>
      </c>
      <c r="M12" s="106">
        <f t="shared" si="3"/>
        <v>0.23558330624870288</v>
      </c>
      <c r="N12" s="89">
        <f>SUM(N9:N11)</f>
        <v>33708220819</v>
      </c>
      <c r="O12" s="90">
        <f>SUM(O9:O11)</f>
        <v>2703669582</v>
      </c>
      <c r="P12" s="90">
        <f t="shared" si="4"/>
        <v>36411890401</v>
      </c>
      <c r="Q12" s="106">
        <f t="shared" si="5"/>
        <v>0.23348770270452307</v>
      </c>
      <c r="R12" s="89">
        <f>SUM(R9:R11)</f>
        <v>32684493835</v>
      </c>
      <c r="S12" s="90">
        <f>SUM(S9:S11)</f>
        <v>2271692510</v>
      </c>
      <c r="T12" s="90">
        <f t="shared" si="6"/>
        <v>34956186345</v>
      </c>
      <c r="U12" s="106">
        <f t="shared" si="7"/>
        <v>0.21392149151936846</v>
      </c>
      <c r="V12" s="89">
        <f>SUM(V9:V11)</f>
        <v>0</v>
      </c>
      <c r="W12" s="90">
        <f>SUM(W9:W11)</f>
        <v>0</v>
      </c>
      <c r="X12" s="90">
        <f t="shared" si="8"/>
        <v>0</v>
      </c>
      <c r="Y12" s="106">
        <f t="shared" si="9"/>
        <v>0</v>
      </c>
      <c r="Z12" s="89">
        <f t="shared" si="10"/>
        <v>101541408538</v>
      </c>
      <c r="AA12" s="90">
        <f t="shared" si="11"/>
        <v>6565363343</v>
      </c>
      <c r="AB12" s="90">
        <f t="shared" si="12"/>
        <v>108106771881</v>
      </c>
      <c r="AC12" s="106">
        <f t="shared" si="13"/>
        <v>0.6615813766376591</v>
      </c>
      <c r="AD12" s="89">
        <f>SUM(AD9:AD11)</f>
        <v>92357442611</v>
      </c>
      <c r="AE12" s="90">
        <f>SUM(AE9:AE11)</f>
        <v>3487707761</v>
      </c>
      <c r="AF12" s="90">
        <f t="shared" si="14"/>
        <v>95845150372</v>
      </c>
      <c r="AG12" s="90">
        <f>SUM(AG9:AG11)</f>
        <v>138425665452</v>
      </c>
      <c r="AH12" s="90">
        <f>SUM(AH9:AH11)</f>
        <v>138425665452</v>
      </c>
      <c r="AI12" s="91">
        <f>SUM(AI9:AI11)</f>
        <v>30275144873</v>
      </c>
      <c r="AJ12" s="129">
        <f t="shared" si="15"/>
        <v>0.21871048821866132</v>
      </c>
      <c r="AK12" s="130">
        <f t="shared" si="16"/>
        <v>-0.63528476705054</v>
      </c>
    </row>
    <row r="13" spans="1:37" ht="13.5">
      <c r="A13" s="62" t="s">
        <v>97</v>
      </c>
      <c r="B13" s="63" t="s">
        <v>59</v>
      </c>
      <c r="C13" s="64" t="s">
        <v>60</v>
      </c>
      <c r="D13" s="85">
        <v>5773597662</v>
      </c>
      <c r="E13" s="86">
        <v>471566000</v>
      </c>
      <c r="F13" s="87">
        <f t="shared" si="0"/>
        <v>6245163662</v>
      </c>
      <c r="G13" s="85">
        <v>5925607130</v>
      </c>
      <c r="H13" s="86">
        <v>335448181</v>
      </c>
      <c r="I13" s="87">
        <f t="shared" si="1"/>
        <v>6261055311</v>
      </c>
      <c r="J13" s="85">
        <v>1764881052</v>
      </c>
      <c r="K13" s="86">
        <v>-19702</v>
      </c>
      <c r="L13" s="88">
        <f t="shared" si="2"/>
        <v>1764861350</v>
      </c>
      <c r="M13" s="105">
        <f t="shared" si="3"/>
        <v>0.2825964931453545</v>
      </c>
      <c r="N13" s="85">
        <v>1489028144</v>
      </c>
      <c r="O13" s="86">
        <v>22822087</v>
      </c>
      <c r="P13" s="88">
        <f t="shared" si="4"/>
        <v>1511850231</v>
      </c>
      <c r="Q13" s="105">
        <f t="shared" si="5"/>
        <v>0.24208336447596526</v>
      </c>
      <c r="R13" s="85">
        <v>1428887687</v>
      </c>
      <c r="S13" s="86">
        <v>3082043</v>
      </c>
      <c r="T13" s="88">
        <f t="shared" si="6"/>
        <v>1431969730</v>
      </c>
      <c r="U13" s="105">
        <f t="shared" si="7"/>
        <v>0.22871060210635472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4682796883</v>
      </c>
      <c r="AA13" s="88">
        <f t="shared" si="11"/>
        <v>25884428</v>
      </c>
      <c r="AB13" s="88">
        <f t="shared" si="12"/>
        <v>4708681311</v>
      </c>
      <c r="AC13" s="105">
        <f t="shared" si="13"/>
        <v>0.7520587308544222</v>
      </c>
      <c r="AD13" s="85">
        <v>4199407072</v>
      </c>
      <c r="AE13" s="86">
        <v>98333062</v>
      </c>
      <c r="AF13" s="88">
        <f t="shared" si="14"/>
        <v>4297740134</v>
      </c>
      <c r="AG13" s="86">
        <v>5780190096</v>
      </c>
      <c r="AH13" s="86">
        <v>5780190096</v>
      </c>
      <c r="AI13" s="126">
        <v>1261520082</v>
      </c>
      <c r="AJ13" s="127">
        <f t="shared" si="15"/>
        <v>0.21824889165375297</v>
      </c>
      <c r="AK13" s="128">
        <f t="shared" si="16"/>
        <v>-0.6668086749425599</v>
      </c>
    </row>
    <row r="14" spans="1:37" ht="13.5">
      <c r="A14" s="62" t="s">
        <v>97</v>
      </c>
      <c r="B14" s="63" t="s">
        <v>227</v>
      </c>
      <c r="C14" s="64" t="s">
        <v>228</v>
      </c>
      <c r="D14" s="85">
        <v>1149520314</v>
      </c>
      <c r="E14" s="86">
        <v>135183831</v>
      </c>
      <c r="F14" s="87">
        <f t="shared" si="0"/>
        <v>1284704145</v>
      </c>
      <c r="G14" s="85">
        <v>1184155239</v>
      </c>
      <c r="H14" s="86">
        <v>144988359</v>
      </c>
      <c r="I14" s="87">
        <f t="shared" si="1"/>
        <v>1329143598</v>
      </c>
      <c r="J14" s="85">
        <v>312769950</v>
      </c>
      <c r="K14" s="86">
        <v>9414053</v>
      </c>
      <c r="L14" s="88">
        <f t="shared" si="2"/>
        <v>322184003</v>
      </c>
      <c r="M14" s="105">
        <f t="shared" si="3"/>
        <v>0.2507845905642345</v>
      </c>
      <c r="N14" s="85">
        <v>307717541</v>
      </c>
      <c r="O14" s="86">
        <v>28472215</v>
      </c>
      <c r="P14" s="88">
        <f t="shared" si="4"/>
        <v>336189756</v>
      </c>
      <c r="Q14" s="105">
        <f t="shared" si="5"/>
        <v>0.2616865192724976</v>
      </c>
      <c r="R14" s="85">
        <v>266058276</v>
      </c>
      <c r="S14" s="86">
        <v>16335082</v>
      </c>
      <c r="T14" s="88">
        <f t="shared" si="6"/>
        <v>282393358</v>
      </c>
      <c r="U14" s="105">
        <f t="shared" si="7"/>
        <v>0.2124626401729093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886545767</v>
      </c>
      <c r="AA14" s="88">
        <f t="shared" si="11"/>
        <v>54221350</v>
      </c>
      <c r="AB14" s="88">
        <f t="shared" si="12"/>
        <v>940767117</v>
      </c>
      <c r="AC14" s="105">
        <f t="shared" si="13"/>
        <v>0.7077994570455735</v>
      </c>
      <c r="AD14" s="85">
        <v>788875979</v>
      </c>
      <c r="AE14" s="86">
        <v>62206889</v>
      </c>
      <c r="AF14" s="88">
        <f t="shared" si="14"/>
        <v>851082868</v>
      </c>
      <c r="AG14" s="86">
        <v>1155240817</v>
      </c>
      <c r="AH14" s="86">
        <v>1155240817</v>
      </c>
      <c r="AI14" s="126">
        <v>280535307</v>
      </c>
      <c r="AJ14" s="127">
        <f t="shared" si="15"/>
        <v>0.2428370802622013</v>
      </c>
      <c r="AK14" s="128">
        <f t="shared" si="16"/>
        <v>-0.6681952267895963</v>
      </c>
    </row>
    <row r="15" spans="1:37" ht="13.5">
      <c r="A15" s="62" t="s">
        <v>97</v>
      </c>
      <c r="B15" s="63" t="s">
        <v>229</v>
      </c>
      <c r="C15" s="64" t="s">
        <v>230</v>
      </c>
      <c r="D15" s="85">
        <v>891140393</v>
      </c>
      <c r="E15" s="86">
        <v>82354000</v>
      </c>
      <c r="F15" s="87">
        <f t="shared" si="0"/>
        <v>973494393</v>
      </c>
      <c r="G15" s="85">
        <v>865516935</v>
      </c>
      <c r="H15" s="86">
        <v>59685925</v>
      </c>
      <c r="I15" s="87">
        <f t="shared" si="1"/>
        <v>925202860</v>
      </c>
      <c r="J15" s="85">
        <v>248030672</v>
      </c>
      <c r="K15" s="86">
        <v>1053062</v>
      </c>
      <c r="L15" s="88">
        <f t="shared" si="2"/>
        <v>249083734</v>
      </c>
      <c r="M15" s="105">
        <f t="shared" si="3"/>
        <v>0.25586560723005625</v>
      </c>
      <c r="N15" s="85">
        <v>220942470</v>
      </c>
      <c r="O15" s="86">
        <v>10938388</v>
      </c>
      <c r="P15" s="88">
        <f t="shared" si="4"/>
        <v>231880858</v>
      </c>
      <c r="Q15" s="105">
        <f t="shared" si="5"/>
        <v>0.23819434366274772</v>
      </c>
      <c r="R15" s="85">
        <v>218994505</v>
      </c>
      <c r="S15" s="86">
        <v>12212693</v>
      </c>
      <c r="T15" s="88">
        <f t="shared" si="6"/>
        <v>231207198</v>
      </c>
      <c r="U15" s="105">
        <f t="shared" si="7"/>
        <v>0.2498989227076103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687967647</v>
      </c>
      <c r="AA15" s="88">
        <f t="shared" si="11"/>
        <v>24204143</v>
      </c>
      <c r="AB15" s="88">
        <f t="shared" si="12"/>
        <v>712171790</v>
      </c>
      <c r="AC15" s="105">
        <f t="shared" si="13"/>
        <v>0.7697466369699721</v>
      </c>
      <c r="AD15" s="85">
        <v>590487816</v>
      </c>
      <c r="AE15" s="86">
        <v>18733062</v>
      </c>
      <c r="AF15" s="88">
        <f t="shared" si="14"/>
        <v>609220878</v>
      </c>
      <c r="AG15" s="86">
        <v>863649882</v>
      </c>
      <c r="AH15" s="86">
        <v>863649882</v>
      </c>
      <c r="AI15" s="126">
        <v>185105096</v>
      </c>
      <c r="AJ15" s="127">
        <f t="shared" si="15"/>
        <v>0.21432886156522396</v>
      </c>
      <c r="AK15" s="128">
        <f t="shared" si="16"/>
        <v>-0.620487073983699</v>
      </c>
    </row>
    <row r="16" spans="1:37" ht="13.5">
      <c r="A16" s="62" t="s">
        <v>112</v>
      </c>
      <c r="B16" s="63" t="s">
        <v>231</v>
      </c>
      <c r="C16" s="64" t="s">
        <v>232</v>
      </c>
      <c r="D16" s="85">
        <v>405811181</v>
      </c>
      <c r="E16" s="86">
        <v>1750000</v>
      </c>
      <c r="F16" s="87">
        <f t="shared" si="0"/>
        <v>407561181</v>
      </c>
      <c r="G16" s="85">
        <v>405634672</v>
      </c>
      <c r="H16" s="86">
        <v>2243763</v>
      </c>
      <c r="I16" s="87">
        <f t="shared" si="1"/>
        <v>407878435</v>
      </c>
      <c r="J16" s="85">
        <v>125456096</v>
      </c>
      <c r="K16" s="86">
        <v>237837</v>
      </c>
      <c r="L16" s="88">
        <f t="shared" si="2"/>
        <v>125693933</v>
      </c>
      <c r="M16" s="105">
        <f t="shared" si="3"/>
        <v>0.30840506618318</v>
      </c>
      <c r="N16" s="85">
        <v>122571440</v>
      </c>
      <c r="O16" s="86">
        <v>261270</v>
      </c>
      <c r="P16" s="88">
        <f t="shared" si="4"/>
        <v>122832710</v>
      </c>
      <c r="Q16" s="105">
        <f t="shared" si="5"/>
        <v>0.3013847140657883</v>
      </c>
      <c r="R16" s="85">
        <v>94848899</v>
      </c>
      <c r="S16" s="86">
        <v>123025</v>
      </c>
      <c r="T16" s="88">
        <f t="shared" si="6"/>
        <v>94971924</v>
      </c>
      <c r="U16" s="105">
        <f t="shared" si="7"/>
        <v>0.23284370010883268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342876435</v>
      </c>
      <c r="AA16" s="88">
        <f t="shared" si="11"/>
        <v>622132</v>
      </c>
      <c r="AB16" s="88">
        <f t="shared" si="12"/>
        <v>343498567</v>
      </c>
      <c r="AC16" s="105">
        <f t="shared" si="13"/>
        <v>0.8421591766674303</v>
      </c>
      <c r="AD16" s="85">
        <v>333141542</v>
      </c>
      <c r="AE16" s="86">
        <v>2962125</v>
      </c>
      <c r="AF16" s="88">
        <f t="shared" si="14"/>
        <v>336103667</v>
      </c>
      <c r="AG16" s="86">
        <v>375966310</v>
      </c>
      <c r="AH16" s="86">
        <v>375966310</v>
      </c>
      <c r="AI16" s="126">
        <v>91808045</v>
      </c>
      <c r="AJ16" s="127">
        <f t="shared" si="15"/>
        <v>0.2441922123288121</v>
      </c>
      <c r="AK16" s="128">
        <f t="shared" si="16"/>
        <v>-0.7174326455652744</v>
      </c>
    </row>
    <row r="17" spans="1:37" ht="13.5">
      <c r="A17" s="65"/>
      <c r="B17" s="66" t="s">
        <v>233</v>
      </c>
      <c r="C17" s="67"/>
      <c r="D17" s="89">
        <f>SUM(D13:D16)</f>
        <v>8220069550</v>
      </c>
      <c r="E17" s="90">
        <f>SUM(E13:E16)</f>
        <v>690853831</v>
      </c>
      <c r="F17" s="91">
        <f t="shared" si="0"/>
        <v>8910923381</v>
      </c>
      <c r="G17" s="89">
        <f>SUM(G13:G16)</f>
        <v>8380913976</v>
      </c>
      <c r="H17" s="90">
        <f>SUM(H13:H16)</f>
        <v>542366228</v>
      </c>
      <c r="I17" s="91">
        <f t="shared" si="1"/>
        <v>8923280204</v>
      </c>
      <c r="J17" s="89">
        <f>SUM(J13:J16)</f>
        <v>2451137770</v>
      </c>
      <c r="K17" s="90">
        <f>SUM(K13:K16)</f>
        <v>10685250</v>
      </c>
      <c r="L17" s="90">
        <f t="shared" si="2"/>
        <v>2461823020</v>
      </c>
      <c r="M17" s="106">
        <f t="shared" si="3"/>
        <v>0.27627024885536944</v>
      </c>
      <c r="N17" s="89">
        <f>SUM(N13:N16)</f>
        <v>2140259595</v>
      </c>
      <c r="O17" s="90">
        <f>SUM(O13:O16)</f>
        <v>62493960</v>
      </c>
      <c r="P17" s="90">
        <f t="shared" si="4"/>
        <v>2202753555</v>
      </c>
      <c r="Q17" s="106">
        <f t="shared" si="5"/>
        <v>0.24719700314074555</v>
      </c>
      <c r="R17" s="89">
        <f>SUM(R13:R16)</f>
        <v>2008789367</v>
      </c>
      <c r="S17" s="90">
        <f>SUM(S13:S16)</f>
        <v>31752843</v>
      </c>
      <c r="T17" s="90">
        <f t="shared" si="6"/>
        <v>2040542210</v>
      </c>
      <c r="U17" s="106">
        <f t="shared" si="7"/>
        <v>0.22867624498503308</v>
      </c>
      <c r="V17" s="89">
        <f>SUM(V13:V16)</f>
        <v>0</v>
      </c>
      <c r="W17" s="90">
        <f>SUM(W13:W16)</f>
        <v>0</v>
      </c>
      <c r="X17" s="90">
        <f t="shared" si="8"/>
        <v>0</v>
      </c>
      <c r="Y17" s="106">
        <f t="shared" si="9"/>
        <v>0</v>
      </c>
      <c r="Z17" s="89">
        <f t="shared" si="10"/>
        <v>6600186732</v>
      </c>
      <c r="AA17" s="90">
        <f t="shared" si="11"/>
        <v>104932053</v>
      </c>
      <c r="AB17" s="90">
        <f t="shared" si="12"/>
        <v>6705118785</v>
      </c>
      <c r="AC17" s="106">
        <f t="shared" si="13"/>
        <v>0.7514186074751217</v>
      </c>
      <c r="AD17" s="89">
        <f>SUM(AD13:AD16)</f>
        <v>5911912409</v>
      </c>
      <c r="AE17" s="90">
        <f>SUM(AE13:AE16)</f>
        <v>182235138</v>
      </c>
      <c r="AF17" s="90">
        <f t="shared" si="14"/>
        <v>6094147547</v>
      </c>
      <c r="AG17" s="90">
        <f>SUM(AG13:AG16)</f>
        <v>8175047105</v>
      </c>
      <c r="AH17" s="90">
        <f>SUM(AH13:AH16)</f>
        <v>8175047105</v>
      </c>
      <c r="AI17" s="91">
        <f>SUM(AI13:AI16)</f>
        <v>1818968530</v>
      </c>
      <c r="AJ17" s="129">
        <f t="shared" si="15"/>
        <v>0.2225025136414795</v>
      </c>
      <c r="AK17" s="130">
        <f t="shared" si="16"/>
        <v>-0.6651636353956496</v>
      </c>
    </row>
    <row r="18" spans="1:37" ht="13.5">
      <c r="A18" s="62" t="s">
        <v>97</v>
      </c>
      <c r="B18" s="63" t="s">
        <v>61</v>
      </c>
      <c r="C18" s="64" t="s">
        <v>62</v>
      </c>
      <c r="D18" s="85">
        <v>3056921435</v>
      </c>
      <c r="E18" s="86">
        <v>191488542</v>
      </c>
      <c r="F18" s="87">
        <f t="shared" si="0"/>
        <v>3248409977</v>
      </c>
      <c r="G18" s="85">
        <v>3106234740</v>
      </c>
      <c r="H18" s="86">
        <v>205555008</v>
      </c>
      <c r="I18" s="87">
        <f t="shared" si="1"/>
        <v>3311789748</v>
      </c>
      <c r="J18" s="85">
        <v>208118054</v>
      </c>
      <c r="K18" s="86">
        <v>-58665348</v>
      </c>
      <c r="L18" s="88">
        <f t="shared" si="2"/>
        <v>149452706</v>
      </c>
      <c r="M18" s="105">
        <f t="shared" si="3"/>
        <v>0.04600795683370726</v>
      </c>
      <c r="N18" s="85">
        <v>757379034</v>
      </c>
      <c r="O18" s="86">
        <v>-9234836</v>
      </c>
      <c r="P18" s="88">
        <f t="shared" si="4"/>
        <v>748144198</v>
      </c>
      <c r="Q18" s="105">
        <f t="shared" si="5"/>
        <v>0.2303108915737701</v>
      </c>
      <c r="R18" s="85">
        <v>679678817</v>
      </c>
      <c r="S18" s="86">
        <v>78993162</v>
      </c>
      <c r="T18" s="88">
        <f t="shared" si="6"/>
        <v>758671979</v>
      </c>
      <c r="U18" s="105">
        <f t="shared" si="7"/>
        <v>0.22908216907735895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1645175905</v>
      </c>
      <c r="AA18" s="88">
        <f t="shared" si="11"/>
        <v>11092978</v>
      </c>
      <c r="AB18" s="88">
        <f t="shared" si="12"/>
        <v>1656268883</v>
      </c>
      <c r="AC18" s="105">
        <f t="shared" si="13"/>
        <v>0.5001129325918791</v>
      </c>
      <c r="AD18" s="85">
        <v>1735123623</v>
      </c>
      <c r="AE18" s="86">
        <v>0</v>
      </c>
      <c r="AF18" s="88">
        <f t="shared" si="14"/>
        <v>1735123623</v>
      </c>
      <c r="AG18" s="86">
        <v>3150962216</v>
      </c>
      <c r="AH18" s="86">
        <v>3150962216</v>
      </c>
      <c r="AI18" s="126">
        <v>811075883</v>
      </c>
      <c r="AJ18" s="127">
        <f t="shared" si="15"/>
        <v>0.25740577874323833</v>
      </c>
      <c r="AK18" s="128">
        <f t="shared" si="16"/>
        <v>-0.5627562388388969</v>
      </c>
    </row>
    <row r="19" spans="1:37" ht="13.5">
      <c r="A19" s="62" t="s">
        <v>97</v>
      </c>
      <c r="B19" s="63" t="s">
        <v>234</v>
      </c>
      <c r="C19" s="64" t="s">
        <v>235</v>
      </c>
      <c r="D19" s="85">
        <v>1674724977</v>
      </c>
      <c r="E19" s="86">
        <v>81346250</v>
      </c>
      <c r="F19" s="87">
        <f t="shared" si="0"/>
        <v>1756071227</v>
      </c>
      <c r="G19" s="85">
        <v>1661849278</v>
      </c>
      <c r="H19" s="86">
        <v>263258219</v>
      </c>
      <c r="I19" s="87">
        <f t="shared" si="1"/>
        <v>1925107497</v>
      </c>
      <c r="J19" s="85">
        <v>445730295</v>
      </c>
      <c r="K19" s="86">
        <v>0</v>
      </c>
      <c r="L19" s="88">
        <f t="shared" si="2"/>
        <v>445730295</v>
      </c>
      <c r="M19" s="105">
        <f t="shared" si="3"/>
        <v>0.2538224464627596</v>
      </c>
      <c r="N19" s="85">
        <v>437950858</v>
      </c>
      <c r="O19" s="86">
        <v>0</v>
      </c>
      <c r="P19" s="88">
        <f t="shared" si="4"/>
        <v>437950858</v>
      </c>
      <c r="Q19" s="105">
        <f t="shared" si="5"/>
        <v>0.24939242285073895</v>
      </c>
      <c r="R19" s="85">
        <v>409459167</v>
      </c>
      <c r="S19" s="86">
        <v>0</v>
      </c>
      <c r="T19" s="88">
        <f t="shared" si="6"/>
        <v>409459167</v>
      </c>
      <c r="U19" s="105">
        <f t="shared" si="7"/>
        <v>0.2126941833835682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1293140320</v>
      </c>
      <c r="AA19" s="88">
        <f t="shared" si="11"/>
        <v>0</v>
      </c>
      <c r="AB19" s="88">
        <f t="shared" si="12"/>
        <v>1293140320</v>
      </c>
      <c r="AC19" s="105">
        <f t="shared" si="13"/>
        <v>0.6717236943989731</v>
      </c>
      <c r="AD19" s="85">
        <v>977110175</v>
      </c>
      <c r="AE19" s="86">
        <v>0</v>
      </c>
      <c r="AF19" s="88">
        <f t="shared" si="14"/>
        <v>977110175</v>
      </c>
      <c r="AG19" s="86">
        <v>1483760201</v>
      </c>
      <c r="AH19" s="86">
        <v>1483760201</v>
      </c>
      <c r="AI19" s="126">
        <v>305078326</v>
      </c>
      <c r="AJ19" s="127">
        <f t="shared" si="15"/>
        <v>0.20561161149516505</v>
      </c>
      <c r="AK19" s="128">
        <f t="shared" si="16"/>
        <v>-0.580948824936758</v>
      </c>
    </row>
    <row r="20" spans="1:37" ht="13.5">
      <c r="A20" s="62" t="s">
        <v>97</v>
      </c>
      <c r="B20" s="63" t="s">
        <v>236</v>
      </c>
      <c r="C20" s="64" t="s">
        <v>237</v>
      </c>
      <c r="D20" s="85">
        <v>2024564124</v>
      </c>
      <c r="E20" s="86">
        <v>206088324</v>
      </c>
      <c r="F20" s="87">
        <f t="shared" si="0"/>
        <v>2230652448</v>
      </c>
      <c r="G20" s="85">
        <v>1856970658</v>
      </c>
      <c r="H20" s="86">
        <v>170477611</v>
      </c>
      <c r="I20" s="87">
        <f t="shared" si="1"/>
        <v>2027448269</v>
      </c>
      <c r="J20" s="85">
        <v>538620342</v>
      </c>
      <c r="K20" s="86">
        <v>10187845</v>
      </c>
      <c r="L20" s="88">
        <f t="shared" si="2"/>
        <v>548808187</v>
      </c>
      <c r="M20" s="105">
        <f t="shared" si="3"/>
        <v>0.24603034304696847</v>
      </c>
      <c r="N20" s="85">
        <v>441820190</v>
      </c>
      <c r="O20" s="86">
        <v>62990543</v>
      </c>
      <c r="P20" s="88">
        <f t="shared" si="4"/>
        <v>504810733</v>
      </c>
      <c r="Q20" s="105">
        <f t="shared" si="5"/>
        <v>0.22630631385566705</v>
      </c>
      <c r="R20" s="85">
        <v>409206762</v>
      </c>
      <c r="S20" s="86">
        <v>43702525</v>
      </c>
      <c r="T20" s="88">
        <f t="shared" si="6"/>
        <v>452909287</v>
      </c>
      <c r="U20" s="105">
        <f t="shared" si="7"/>
        <v>0.2233888252169259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1389647294</v>
      </c>
      <c r="AA20" s="88">
        <f t="shared" si="11"/>
        <v>116880913</v>
      </c>
      <c r="AB20" s="88">
        <f t="shared" si="12"/>
        <v>1506528207</v>
      </c>
      <c r="AC20" s="105">
        <f t="shared" si="13"/>
        <v>0.7430661635293245</v>
      </c>
      <c r="AD20" s="85">
        <v>1290010574</v>
      </c>
      <c r="AE20" s="86">
        <v>241073560</v>
      </c>
      <c r="AF20" s="88">
        <f t="shared" si="14"/>
        <v>1531084134</v>
      </c>
      <c r="AG20" s="86">
        <v>2066519088</v>
      </c>
      <c r="AH20" s="86">
        <v>2066519088</v>
      </c>
      <c r="AI20" s="126">
        <v>441522970</v>
      </c>
      <c r="AJ20" s="127">
        <f t="shared" si="15"/>
        <v>0.21365540369980845</v>
      </c>
      <c r="AK20" s="128">
        <f t="shared" si="16"/>
        <v>-0.7041904641668764</v>
      </c>
    </row>
    <row r="21" spans="1:37" ht="13.5">
      <c r="A21" s="62" t="s">
        <v>112</v>
      </c>
      <c r="B21" s="63" t="s">
        <v>238</v>
      </c>
      <c r="C21" s="64" t="s">
        <v>239</v>
      </c>
      <c r="D21" s="85">
        <v>227800768</v>
      </c>
      <c r="E21" s="86">
        <v>12000000</v>
      </c>
      <c r="F21" s="87">
        <f t="shared" si="0"/>
        <v>239800768</v>
      </c>
      <c r="G21" s="85">
        <v>220246451</v>
      </c>
      <c r="H21" s="86">
        <v>0</v>
      </c>
      <c r="I21" s="87">
        <f t="shared" si="1"/>
        <v>220246451</v>
      </c>
      <c r="J21" s="85">
        <v>78074786</v>
      </c>
      <c r="K21" s="86">
        <v>0</v>
      </c>
      <c r="L21" s="88">
        <f t="shared" si="2"/>
        <v>78074786</v>
      </c>
      <c r="M21" s="105">
        <f t="shared" si="3"/>
        <v>0.3255818847085594</v>
      </c>
      <c r="N21" s="85">
        <v>74440002</v>
      </c>
      <c r="O21" s="86">
        <v>0</v>
      </c>
      <c r="P21" s="88">
        <f t="shared" si="4"/>
        <v>74440002</v>
      </c>
      <c r="Q21" s="105">
        <f t="shared" si="5"/>
        <v>0.310424368615867</v>
      </c>
      <c r="R21" s="85">
        <v>55683969</v>
      </c>
      <c r="S21" s="86">
        <v>0</v>
      </c>
      <c r="T21" s="88">
        <f t="shared" si="6"/>
        <v>55683969</v>
      </c>
      <c r="U21" s="105">
        <f t="shared" si="7"/>
        <v>0.25282572657663394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208198757</v>
      </c>
      <c r="AA21" s="88">
        <f t="shared" si="11"/>
        <v>0</v>
      </c>
      <c r="AB21" s="88">
        <f t="shared" si="12"/>
        <v>208198757</v>
      </c>
      <c r="AC21" s="105">
        <f t="shared" si="13"/>
        <v>0.9452990323099463</v>
      </c>
      <c r="AD21" s="85">
        <v>239595993</v>
      </c>
      <c r="AE21" s="86">
        <v>9655245</v>
      </c>
      <c r="AF21" s="88">
        <f t="shared" si="14"/>
        <v>249251238</v>
      </c>
      <c r="AG21" s="86">
        <v>382872291</v>
      </c>
      <c r="AH21" s="86">
        <v>382872291</v>
      </c>
      <c r="AI21" s="126">
        <v>58205819</v>
      </c>
      <c r="AJ21" s="127">
        <f t="shared" si="15"/>
        <v>0.15202410926101728</v>
      </c>
      <c r="AK21" s="128">
        <f t="shared" si="16"/>
        <v>-0.7765950153475266</v>
      </c>
    </row>
    <row r="22" spans="1:37" ht="13.5">
      <c r="A22" s="65"/>
      <c r="B22" s="66" t="s">
        <v>240</v>
      </c>
      <c r="C22" s="67"/>
      <c r="D22" s="89">
        <f>SUM(D18:D21)</f>
        <v>6984011304</v>
      </c>
      <c r="E22" s="90">
        <f>SUM(E18:E21)</f>
        <v>490923116</v>
      </c>
      <c r="F22" s="91">
        <f t="shared" si="0"/>
        <v>7474934420</v>
      </c>
      <c r="G22" s="89">
        <f>SUM(G18:G21)</f>
        <v>6845301127</v>
      </c>
      <c r="H22" s="90">
        <f>SUM(H18:H21)</f>
        <v>639290838</v>
      </c>
      <c r="I22" s="91">
        <f t="shared" si="1"/>
        <v>7484591965</v>
      </c>
      <c r="J22" s="89">
        <f>SUM(J18:J21)</f>
        <v>1270543477</v>
      </c>
      <c r="K22" s="90">
        <f>SUM(K18:K21)</f>
        <v>-48477503</v>
      </c>
      <c r="L22" s="90">
        <f t="shared" si="2"/>
        <v>1222065974</v>
      </c>
      <c r="M22" s="106">
        <f t="shared" si="3"/>
        <v>0.16348852114745377</v>
      </c>
      <c r="N22" s="89">
        <f>SUM(N18:N21)</f>
        <v>1711590084</v>
      </c>
      <c r="O22" s="90">
        <f>SUM(O18:O21)</f>
        <v>53755707</v>
      </c>
      <c r="P22" s="90">
        <f t="shared" si="4"/>
        <v>1765345791</v>
      </c>
      <c r="Q22" s="106">
        <f t="shared" si="5"/>
        <v>0.23616873296929874</v>
      </c>
      <c r="R22" s="89">
        <f>SUM(R18:R21)</f>
        <v>1554028715</v>
      </c>
      <c r="S22" s="90">
        <f>SUM(S18:S21)</f>
        <v>122695687</v>
      </c>
      <c r="T22" s="90">
        <f t="shared" si="6"/>
        <v>1676724402</v>
      </c>
      <c r="U22" s="106">
        <f t="shared" si="7"/>
        <v>0.2240234885002178</v>
      </c>
      <c r="V22" s="89">
        <f>SUM(V18:V21)</f>
        <v>0</v>
      </c>
      <c r="W22" s="90">
        <f>SUM(W18:W21)</f>
        <v>0</v>
      </c>
      <c r="X22" s="90">
        <f t="shared" si="8"/>
        <v>0</v>
      </c>
      <c r="Y22" s="106">
        <f t="shared" si="9"/>
        <v>0</v>
      </c>
      <c r="Z22" s="89">
        <f t="shared" si="10"/>
        <v>4536162276</v>
      </c>
      <c r="AA22" s="90">
        <f t="shared" si="11"/>
        <v>127973891</v>
      </c>
      <c r="AB22" s="90">
        <f t="shared" si="12"/>
        <v>4664136167</v>
      </c>
      <c r="AC22" s="106">
        <f t="shared" si="13"/>
        <v>0.623165055464717</v>
      </c>
      <c r="AD22" s="89">
        <f>SUM(AD18:AD21)</f>
        <v>4241840365</v>
      </c>
      <c r="AE22" s="90">
        <f>SUM(AE18:AE21)</f>
        <v>250728805</v>
      </c>
      <c r="AF22" s="90">
        <f t="shared" si="14"/>
        <v>4492569170</v>
      </c>
      <c r="AG22" s="90">
        <f>SUM(AG18:AG21)</f>
        <v>7084113796</v>
      </c>
      <c r="AH22" s="90">
        <f>SUM(AH18:AH21)</f>
        <v>7084113796</v>
      </c>
      <c r="AI22" s="91">
        <f>SUM(AI18:AI21)</f>
        <v>1615882998</v>
      </c>
      <c r="AJ22" s="129">
        <f t="shared" si="15"/>
        <v>0.2280995258591693</v>
      </c>
      <c r="AK22" s="130">
        <f t="shared" si="16"/>
        <v>-0.626778277962496</v>
      </c>
    </row>
    <row r="23" spans="1:37" ht="13.5">
      <c r="A23" s="68"/>
      <c r="B23" s="69" t="s">
        <v>241</v>
      </c>
      <c r="C23" s="70"/>
      <c r="D23" s="92">
        <f>SUM(D9:D11,D13:D16,D18:D21)</f>
        <v>152196642418</v>
      </c>
      <c r="E23" s="93">
        <f>SUM(E9:E11,E13:E16,E18:E21)</f>
        <v>20137001837</v>
      </c>
      <c r="F23" s="94">
        <f t="shared" si="0"/>
        <v>172333644255</v>
      </c>
      <c r="G23" s="92">
        <f>SUM(G9:G11,G13:G16,G18:G21)</f>
        <v>160507236007</v>
      </c>
      <c r="H23" s="93">
        <f>SUM(H9:H11,H13:H16,H18:H21)</f>
        <v>19307249012</v>
      </c>
      <c r="I23" s="94">
        <f t="shared" si="1"/>
        <v>179814485019</v>
      </c>
      <c r="J23" s="92">
        <f>SUM(J9:J11,J13:J16,J18:J21)</f>
        <v>38870375131</v>
      </c>
      <c r="K23" s="93">
        <f>SUM(K9:K11,K13:K16,K18:K21)</f>
        <v>1552208998</v>
      </c>
      <c r="L23" s="93">
        <f t="shared" si="2"/>
        <v>40422584129</v>
      </c>
      <c r="M23" s="107">
        <f t="shared" si="3"/>
        <v>0.23456002630100012</v>
      </c>
      <c r="N23" s="92">
        <f>SUM(N9:N11,N13:N16,N18:N21)</f>
        <v>37560070498</v>
      </c>
      <c r="O23" s="93">
        <f>SUM(O9:O11,O13:O16,O18:O21)</f>
        <v>2819919249</v>
      </c>
      <c r="P23" s="93">
        <f t="shared" si="4"/>
        <v>40379989747</v>
      </c>
      <c r="Q23" s="107">
        <f t="shared" si="5"/>
        <v>0.23431286398870682</v>
      </c>
      <c r="R23" s="92">
        <f>SUM(R9:R11,R13:R16,R18:R21)</f>
        <v>36247311917</v>
      </c>
      <c r="S23" s="93">
        <f>SUM(S9:S11,S13:S16,S18:S21)</f>
        <v>2426141040</v>
      </c>
      <c r="T23" s="93">
        <f t="shared" si="6"/>
        <v>38673452957</v>
      </c>
      <c r="U23" s="107">
        <f t="shared" si="7"/>
        <v>0.21507418021920532</v>
      </c>
      <c r="V23" s="92">
        <f>SUM(V9:V11,V13:V16,V18:V21)</f>
        <v>0</v>
      </c>
      <c r="W23" s="93">
        <f>SUM(W9:W11,W13:W16,W18:W21)</f>
        <v>0</v>
      </c>
      <c r="X23" s="93">
        <f t="shared" si="8"/>
        <v>0</v>
      </c>
      <c r="Y23" s="107">
        <f t="shared" si="9"/>
        <v>0</v>
      </c>
      <c r="Z23" s="92">
        <f t="shared" si="10"/>
        <v>112677757546</v>
      </c>
      <c r="AA23" s="93">
        <f t="shared" si="11"/>
        <v>6798269287</v>
      </c>
      <c r="AB23" s="93">
        <f t="shared" si="12"/>
        <v>119476026833</v>
      </c>
      <c r="AC23" s="107">
        <f t="shared" si="13"/>
        <v>0.6644405027791594</v>
      </c>
      <c r="AD23" s="92">
        <f>SUM(AD9:AD11,AD13:AD16,AD18:AD21)</f>
        <v>102511195385</v>
      </c>
      <c r="AE23" s="93">
        <f>SUM(AE9:AE11,AE13:AE16,AE18:AE21)</f>
        <v>3920671704</v>
      </c>
      <c r="AF23" s="93">
        <f t="shared" si="14"/>
        <v>106431867089</v>
      </c>
      <c r="AG23" s="93">
        <f>SUM(AG9:AG11,AG13:AG16,AG18:AG21)</f>
        <v>153684826353</v>
      </c>
      <c r="AH23" s="93">
        <f>SUM(AH9:AH11,AH13:AH16,AH18:AH21)</f>
        <v>153684826353</v>
      </c>
      <c r="AI23" s="94">
        <f>SUM(AI9:AI11,AI13:AI16,AI18:AI21)</f>
        <v>33709996401</v>
      </c>
      <c r="AJ23" s="131">
        <f t="shared" si="15"/>
        <v>0.21934498805738453</v>
      </c>
      <c r="AK23" s="132">
        <f t="shared" si="16"/>
        <v>-0.6366365261199387</v>
      </c>
    </row>
    <row r="24" spans="1:37" ht="12.75">
      <c r="A24" s="71"/>
      <c r="B24" s="71"/>
      <c r="C24" s="71"/>
      <c r="D24" s="95"/>
      <c r="E24" s="95"/>
      <c r="F24" s="95"/>
      <c r="G24" s="95"/>
      <c r="H24" s="95"/>
      <c r="I24" s="95"/>
      <c r="J24" s="95"/>
      <c r="K24" s="95"/>
      <c r="L24" s="95"/>
      <c r="M24" s="108"/>
      <c r="N24" s="95"/>
      <c r="O24" s="95"/>
      <c r="P24" s="95"/>
      <c r="Q24" s="108"/>
      <c r="R24" s="95"/>
      <c r="S24" s="95"/>
      <c r="T24" s="95"/>
      <c r="U24" s="108"/>
      <c r="V24" s="95"/>
      <c r="W24" s="95"/>
      <c r="X24" s="95"/>
      <c r="Y24" s="108"/>
      <c r="Z24" s="95"/>
      <c r="AA24" s="95"/>
      <c r="AB24" s="95"/>
      <c r="AC24" s="108"/>
      <c r="AD24" s="95"/>
      <c r="AE24" s="95"/>
      <c r="AF24" s="95"/>
      <c r="AG24" s="95"/>
      <c r="AH24" s="95"/>
      <c r="AI24" s="95"/>
      <c r="AJ24" s="108"/>
      <c r="AK24" s="108"/>
    </row>
    <row r="25" spans="1:37" ht="12.75">
      <c r="A25" s="71"/>
      <c r="B25" s="71"/>
      <c r="C25" s="71"/>
      <c r="D25" s="95"/>
      <c r="E25" s="95"/>
      <c r="F25" s="95"/>
      <c r="G25" s="95"/>
      <c r="H25" s="95"/>
      <c r="I25" s="95"/>
      <c r="J25" s="95"/>
      <c r="K25" s="95"/>
      <c r="L25" s="95"/>
      <c r="M25" s="108"/>
      <c r="N25" s="95"/>
      <c r="O25" s="95"/>
      <c r="P25" s="95"/>
      <c r="Q25" s="108"/>
      <c r="R25" s="95"/>
      <c r="S25" s="95"/>
      <c r="T25" s="95"/>
      <c r="U25" s="108"/>
      <c r="V25" s="95"/>
      <c r="W25" s="95"/>
      <c r="X25" s="95"/>
      <c r="Y25" s="108"/>
      <c r="Z25" s="95"/>
      <c r="AA25" s="95"/>
      <c r="AB25" s="95"/>
      <c r="AC25" s="108"/>
      <c r="AD25" s="95"/>
      <c r="AE25" s="95"/>
      <c r="AF25" s="95"/>
      <c r="AG25" s="95"/>
      <c r="AH25" s="95"/>
      <c r="AI25" s="95"/>
      <c r="AJ25" s="108"/>
      <c r="AK25" s="108"/>
    </row>
    <row r="26" spans="1:37" ht="12.75">
      <c r="A26" s="71"/>
      <c r="B26" s="71"/>
      <c r="C26" s="71"/>
      <c r="D26" s="95"/>
      <c r="E26" s="95"/>
      <c r="F26" s="95"/>
      <c r="G26" s="95"/>
      <c r="H26" s="95"/>
      <c r="I26" s="95"/>
      <c r="J26" s="95"/>
      <c r="K26" s="95"/>
      <c r="L26" s="95"/>
      <c r="M26" s="108"/>
      <c r="N26" s="95"/>
      <c r="O26" s="95"/>
      <c r="P26" s="95"/>
      <c r="Q26" s="108"/>
      <c r="R26" s="95"/>
      <c r="S26" s="95"/>
      <c r="T26" s="95"/>
      <c r="U26" s="108"/>
      <c r="V26" s="95"/>
      <c r="W26" s="95"/>
      <c r="X26" s="95"/>
      <c r="Y26" s="108"/>
      <c r="Z26" s="95"/>
      <c r="AA26" s="95"/>
      <c r="AB26" s="95"/>
      <c r="AC26" s="108"/>
      <c r="AD26" s="95"/>
      <c r="AE26" s="95"/>
      <c r="AF26" s="95"/>
      <c r="AG26" s="95"/>
      <c r="AH26" s="95"/>
      <c r="AI26" s="95"/>
      <c r="AJ26" s="108"/>
      <c r="AK26" s="108"/>
    </row>
    <row r="27" spans="1:37" ht="12.75">
      <c r="A27" s="71"/>
      <c r="B27" s="71"/>
      <c r="C27" s="71"/>
      <c r="D27" s="95"/>
      <c r="E27" s="95"/>
      <c r="F27" s="95"/>
      <c r="G27" s="95"/>
      <c r="H27" s="95"/>
      <c r="I27" s="95"/>
      <c r="J27" s="95"/>
      <c r="K27" s="95"/>
      <c r="L27" s="95"/>
      <c r="M27" s="108"/>
      <c r="N27" s="95"/>
      <c r="O27" s="95"/>
      <c r="P27" s="95"/>
      <c r="Q27" s="108"/>
      <c r="R27" s="95"/>
      <c r="S27" s="95"/>
      <c r="T27" s="95"/>
      <c r="U27" s="108"/>
      <c r="V27" s="95"/>
      <c r="W27" s="95"/>
      <c r="X27" s="95"/>
      <c r="Y27" s="108"/>
      <c r="Z27" s="95"/>
      <c r="AA27" s="95"/>
      <c r="AB27" s="95"/>
      <c r="AC27" s="108"/>
      <c r="AD27" s="95"/>
      <c r="AE27" s="95"/>
      <c r="AF27" s="95"/>
      <c r="AG27" s="95"/>
      <c r="AH27" s="95"/>
      <c r="AI27" s="95"/>
      <c r="AJ27" s="108"/>
      <c r="AK27" s="108"/>
    </row>
    <row r="28" spans="1:37" ht="12.75">
      <c r="A28" s="71"/>
      <c r="B28" s="71"/>
      <c r="C28" s="71"/>
      <c r="D28" s="95"/>
      <c r="E28" s="95"/>
      <c r="F28" s="95"/>
      <c r="G28" s="95"/>
      <c r="H28" s="95"/>
      <c r="I28" s="95"/>
      <c r="J28" s="95"/>
      <c r="K28" s="95"/>
      <c r="L28" s="95"/>
      <c r="M28" s="108"/>
      <c r="N28" s="95"/>
      <c r="O28" s="95"/>
      <c r="P28" s="95"/>
      <c r="Q28" s="108"/>
      <c r="R28" s="95"/>
      <c r="S28" s="95"/>
      <c r="T28" s="95"/>
      <c r="U28" s="108"/>
      <c r="V28" s="95"/>
      <c r="W28" s="95"/>
      <c r="X28" s="95"/>
      <c r="Y28" s="108"/>
      <c r="Z28" s="95"/>
      <c r="AA28" s="95"/>
      <c r="AB28" s="95"/>
      <c r="AC28" s="108"/>
      <c r="AD28" s="95"/>
      <c r="AE28" s="95"/>
      <c r="AF28" s="95"/>
      <c r="AG28" s="95"/>
      <c r="AH28" s="95"/>
      <c r="AI28" s="95"/>
      <c r="AJ28" s="108"/>
      <c r="AK28" s="108"/>
    </row>
    <row r="29" spans="1:37" ht="12.75">
      <c r="A29" s="71"/>
      <c r="B29" s="71"/>
      <c r="C29" s="71"/>
      <c r="D29" s="95"/>
      <c r="E29" s="95"/>
      <c r="F29" s="95"/>
      <c r="G29" s="95"/>
      <c r="H29" s="95"/>
      <c r="I29" s="95"/>
      <c r="J29" s="95"/>
      <c r="K29" s="95"/>
      <c r="L29" s="95"/>
      <c r="M29" s="108"/>
      <c r="N29" s="95"/>
      <c r="O29" s="95"/>
      <c r="P29" s="95"/>
      <c r="Q29" s="108"/>
      <c r="R29" s="95"/>
      <c r="S29" s="95"/>
      <c r="T29" s="95"/>
      <c r="U29" s="108"/>
      <c r="V29" s="95"/>
      <c r="W29" s="95"/>
      <c r="X29" s="95"/>
      <c r="Y29" s="108"/>
      <c r="Z29" s="95"/>
      <c r="AA29" s="95"/>
      <c r="AB29" s="95"/>
      <c r="AC29" s="108"/>
      <c r="AD29" s="95"/>
      <c r="AE29" s="95"/>
      <c r="AF29" s="95"/>
      <c r="AG29" s="95"/>
      <c r="AH29" s="95"/>
      <c r="AI29" s="95"/>
      <c r="AJ29" s="108"/>
      <c r="AK29" s="108"/>
    </row>
    <row r="30" spans="1:37" ht="12.75">
      <c r="A30" s="71"/>
      <c r="B30" s="71"/>
      <c r="C30" s="71"/>
      <c r="D30" s="95"/>
      <c r="E30" s="95"/>
      <c r="F30" s="95"/>
      <c r="G30" s="95"/>
      <c r="H30" s="95"/>
      <c r="I30" s="95"/>
      <c r="J30" s="95"/>
      <c r="K30" s="95"/>
      <c r="L30" s="95"/>
      <c r="M30" s="108"/>
      <c r="N30" s="95"/>
      <c r="O30" s="95"/>
      <c r="P30" s="95"/>
      <c r="Q30" s="108"/>
      <c r="R30" s="95"/>
      <c r="S30" s="95"/>
      <c r="T30" s="95"/>
      <c r="U30" s="108"/>
      <c r="V30" s="95"/>
      <c r="W30" s="95"/>
      <c r="X30" s="95"/>
      <c r="Y30" s="108"/>
      <c r="Z30" s="95"/>
      <c r="AA30" s="95"/>
      <c r="AB30" s="95"/>
      <c r="AC30" s="108"/>
      <c r="AD30" s="95"/>
      <c r="AE30" s="95"/>
      <c r="AF30" s="95"/>
      <c r="AG30" s="95"/>
      <c r="AH30" s="95"/>
      <c r="AI30" s="95"/>
      <c r="AJ30" s="108"/>
      <c r="AK30" s="108"/>
    </row>
    <row r="31" spans="1:37" ht="12.75">
      <c r="A31" s="71"/>
      <c r="B31" s="71"/>
      <c r="C31" s="71"/>
      <c r="D31" s="95"/>
      <c r="E31" s="95"/>
      <c r="F31" s="95"/>
      <c r="G31" s="95"/>
      <c r="H31" s="95"/>
      <c r="I31" s="95"/>
      <c r="J31" s="95"/>
      <c r="K31" s="95"/>
      <c r="L31" s="95"/>
      <c r="M31" s="108"/>
      <c r="N31" s="95"/>
      <c r="O31" s="95"/>
      <c r="P31" s="95"/>
      <c r="Q31" s="108"/>
      <c r="R31" s="95"/>
      <c r="S31" s="95"/>
      <c r="T31" s="95"/>
      <c r="U31" s="108"/>
      <c r="V31" s="95"/>
      <c r="W31" s="95"/>
      <c r="X31" s="95"/>
      <c r="Y31" s="108"/>
      <c r="Z31" s="95"/>
      <c r="AA31" s="95"/>
      <c r="AB31" s="95"/>
      <c r="AC31" s="108"/>
      <c r="AD31" s="95"/>
      <c r="AE31" s="95"/>
      <c r="AF31" s="95"/>
      <c r="AG31" s="95"/>
      <c r="AH31" s="95"/>
      <c r="AI31" s="95"/>
      <c r="AJ31" s="108"/>
      <c r="AK31" s="108"/>
    </row>
    <row r="32" spans="1:37" ht="12.75">
      <c r="A32" s="71"/>
      <c r="B32" s="71"/>
      <c r="C32" s="71"/>
      <c r="D32" s="95"/>
      <c r="E32" s="95"/>
      <c r="F32" s="95"/>
      <c r="G32" s="95"/>
      <c r="H32" s="95"/>
      <c r="I32" s="95"/>
      <c r="J32" s="95"/>
      <c r="K32" s="95"/>
      <c r="L32" s="95"/>
      <c r="M32" s="108"/>
      <c r="N32" s="95"/>
      <c r="O32" s="95"/>
      <c r="P32" s="95"/>
      <c r="Q32" s="108"/>
      <c r="R32" s="95"/>
      <c r="S32" s="95"/>
      <c r="T32" s="95"/>
      <c r="U32" s="108"/>
      <c r="V32" s="95"/>
      <c r="W32" s="95"/>
      <c r="X32" s="95"/>
      <c r="Y32" s="108"/>
      <c r="Z32" s="95"/>
      <c r="AA32" s="95"/>
      <c r="AB32" s="95"/>
      <c r="AC32" s="108"/>
      <c r="AD32" s="95"/>
      <c r="AE32" s="95"/>
      <c r="AF32" s="95"/>
      <c r="AG32" s="95"/>
      <c r="AH32" s="95"/>
      <c r="AI32" s="95"/>
      <c r="AJ32" s="108"/>
      <c r="AK32" s="108"/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46</v>
      </c>
      <c r="C9" s="64" t="s">
        <v>47</v>
      </c>
      <c r="D9" s="85">
        <v>39248508482</v>
      </c>
      <c r="E9" s="86">
        <v>5149304000</v>
      </c>
      <c r="F9" s="87">
        <f>$D9+$E9</f>
        <v>44397812482</v>
      </c>
      <c r="G9" s="85">
        <v>39466318010</v>
      </c>
      <c r="H9" s="86">
        <v>5180447770</v>
      </c>
      <c r="I9" s="87">
        <f>$G9+$H9</f>
        <v>44646765780</v>
      </c>
      <c r="J9" s="85">
        <v>10917443351</v>
      </c>
      <c r="K9" s="86">
        <v>170866915</v>
      </c>
      <c r="L9" s="88">
        <f>$J9+$K9</f>
        <v>11088310266</v>
      </c>
      <c r="M9" s="105">
        <f>IF($F9=0,0,$L9/$F9)</f>
        <v>0.24974902244329003</v>
      </c>
      <c r="N9" s="85">
        <v>6329627247</v>
      </c>
      <c r="O9" s="86">
        <v>304078616</v>
      </c>
      <c r="P9" s="88">
        <f>$N9+$O9</f>
        <v>6633705863</v>
      </c>
      <c r="Q9" s="105">
        <f>IF($F9=0,0,$P9/$F9)</f>
        <v>0.14941515115614024</v>
      </c>
      <c r="R9" s="85">
        <v>9455578043</v>
      </c>
      <c r="S9" s="86">
        <v>339875040</v>
      </c>
      <c r="T9" s="88">
        <f>$R9+$S9</f>
        <v>9795453083</v>
      </c>
      <c r="U9" s="105">
        <f>IF($I9=0,0,$T9/$I9)</f>
        <v>0.21939893992025686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26702648641</v>
      </c>
      <c r="AA9" s="88">
        <f>$K9+$O9+$S9</f>
        <v>814820571</v>
      </c>
      <c r="AB9" s="88">
        <f>$Z9+$AA9</f>
        <v>27517469212</v>
      </c>
      <c r="AC9" s="105">
        <f>IF($I9=0,0,$AB9/$I9)</f>
        <v>0.6163373478740704</v>
      </c>
      <c r="AD9" s="85">
        <v>23073559443</v>
      </c>
      <c r="AE9" s="86">
        <v>661100564</v>
      </c>
      <c r="AF9" s="88">
        <f>$AD9+$AE9</f>
        <v>23734660007</v>
      </c>
      <c r="AG9" s="86">
        <v>39575371810</v>
      </c>
      <c r="AH9" s="86">
        <v>39575371810</v>
      </c>
      <c r="AI9" s="126">
        <v>4670957500</v>
      </c>
      <c r="AJ9" s="127">
        <f>IF($AH9=0,0,$AI9/$AH9)</f>
        <v>0.11802687596783945</v>
      </c>
      <c r="AK9" s="128">
        <f>IF($AF9=0,0,(($T9/$AF9)-1))</f>
        <v>-0.5872933052291015</v>
      </c>
    </row>
    <row r="10" spans="1:37" ht="13.5">
      <c r="A10" s="65"/>
      <c r="B10" s="66" t="s">
        <v>96</v>
      </c>
      <c r="C10" s="67"/>
      <c r="D10" s="89">
        <f>D9</f>
        <v>39248508482</v>
      </c>
      <c r="E10" s="90">
        <f>E9</f>
        <v>5149304000</v>
      </c>
      <c r="F10" s="91">
        <f aca="true" t="shared" si="0" ref="F10:F41">$D10+$E10</f>
        <v>44397812482</v>
      </c>
      <c r="G10" s="89">
        <f>G9</f>
        <v>39466318010</v>
      </c>
      <c r="H10" s="90">
        <f>H9</f>
        <v>5180447770</v>
      </c>
      <c r="I10" s="91">
        <f aca="true" t="shared" si="1" ref="I10:I41">$G10+$H10</f>
        <v>44646765780</v>
      </c>
      <c r="J10" s="89">
        <f>J9</f>
        <v>10917443351</v>
      </c>
      <c r="K10" s="90">
        <f>K9</f>
        <v>170866915</v>
      </c>
      <c r="L10" s="90">
        <f aca="true" t="shared" si="2" ref="L10:L41">$J10+$K10</f>
        <v>11088310266</v>
      </c>
      <c r="M10" s="106">
        <f aca="true" t="shared" si="3" ref="M10:M41">IF($F10=0,0,$L10/$F10)</f>
        <v>0.24974902244329003</v>
      </c>
      <c r="N10" s="89">
        <f>N9</f>
        <v>6329627247</v>
      </c>
      <c r="O10" s="90">
        <f>O9</f>
        <v>304078616</v>
      </c>
      <c r="P10" s="90">
        <f aca="true" t="shared" si="4" ref="P10:P41">$N10+$O10</f>
        <v>6633705863</v>
      </c>
      <c r="Q10" s="106">
        <f aca="true" t="shared" si="5" ref="Q10:Q41">IF($F10=0,0,$P10/$F10)</f>
        <v>0.14941515115614024</v>
      </c>
      <c r="R10" s="89">
        <f>R9</f>
        <v>9455578043</v>
      </c>
      <c r="S10" s="90">
        <f>S9</f>
        <v>339875040</v>
      </c>
      <c r="T10" s="90">
        <f aca="true" t="shared" si="6" ref="T10:T41">$R10+$S10</f>
        <v>9795453083</v>
      </c>
      <c r="U10" s="106">
        <f aca="true" t="shared" si="7" ref="U10:U41">IF($I10=0,0,$T10/$I10)</f>
        <v>0.21939893992025686</v>
      </c>
      <c r="V10" s="89">
        <f>V9</f>
        <v>0</v>
      </c>
      <c r="W10" s="90">
        <f>W9</f>
        <v>0</v>
      </c>
      <c r="X10" s="90">
        <f aca="true" t="shared" si="8" ref="X10:X41">$V10+$W10</f>
        <v>0</v>
      </c>
      <c r="Y10" s="106">
        <f aca="true" t="shared" si="9" ref="Y10:Y41">IF($I10=0,0,$X10/$I10)</f>
        <v>0</v>
      </c>
      <c r="Z10" s="89">
        <f aca="true" t="shared" si="10" ref="Z10:Z41">$J10+$N10+$R10</f>
        <v>26702648641</v>
      </c>
      <c r="AA10" s="90">
        <f aca="true" t="shared" si="11" ref="AA10:AA41">$K10+$O10+$S10</f>
        <v>814820571</v>
      </c>
      <c r="AB10" s="90">
        <f aca="true" t="shared" si="12" ref="AB10:AB41">$Z10+$AA10</f>
        <v>27517469212</v>
      </c>
      <c r="AC10" s="106">
        <f aca="true" t="shared" si="13" ref="AC10:AC41">IF($I10=0,0,$AB10/$I10)</f>
        <v>0.6163373478740704</v>
      </c>
      <c r="AD10" s="89">
        <f>AD9</f>
        <v>23073559443</v>
      </c>
      <c r="AE10" s="90">
        <f>AE9</f>
        <v>661100564</v>
      </c>
      <c r="AF10" s="90">
        <f aca="true" t="shared" si="14" ref="AF10:AF41">$AD10+$AE10</f>
        <v>23734660007</v>
      </c>
      <c r="AG10" s="90">
        <f>AG9</f>
        <v>39575371810</v>
      </c>
      <c r="AH10" s="90">
        <f>AH9</f>
        <v>39575371810</v>
      </c>
      <c r="AI10" s="91">
        <f>AI9</f>
        <v>4670957500</v>
      </c>
      <c r="AJ10" s="129">
        <f aca="true" t="shared" si="15" ref="AJ10:AJ41">IF($AH10=0,0,$AI10/$AH10)</f>
        <v>0.11802687596783945</v>
      </c>
      <c r="AK10" s="130">
        <f aca="true" t="shared" si="16" ref="AK10:AK41">IF($AF10=0,0,(($T10/$AF10)-1))</f>
        <v>-0.5872933052291015</v>
      </c>
    </row>
    <row r="11" spans="1:37" ht="13.5">
      <c r="A11" s="62" t="s">
        <v>97</v>
      </c>
      <c r="B11" s="63" t="s">
        <v>242</v>
      </c>
      <c r="C11" s="64" t="s">
        <v>243</v>
      </c>
      <c r="D11" s="85">
        <v>327526287</v>
      </c>
      <c r="E11" s="86">
        <v>44178075</v>
      </c>
      <c r="F11" s="87">
        <f t="shared" si="0"/>
        <v>371704362</v>
      </c>
      <c r="G11" s="85">
        <v>344839411</v>
      </c>
      <c r="H11" s="86">
        <v>38669584</v>
      </c>
      <c r="I11" s="87">
        <f t="shared" si="1"/>
        <v>383508995</v>
      </c>
      <c r="J11" s="85">
        <v>106594064</v>
      </c>
      <c r="K11" s="86">
        <v>4333291</v>
      </c>
      <c r="L11" s="88">
        <f t="shared" si="2"/>
        <v>110927355</v>
      </c>
      <c r="M11" s="105">
        <f t="shared" si="3"/>
        <v>0.2984289837308931</v>
      </c>
      <c r="N11" s="85">
        <v>75919631</v>
      </c>
      <c r="O11" s="86">
        <v>4883808</v>
      </c>
      <c r="P11" s="88">
        <f t="shared" si="4"/>
        <v>80803439</v>
      </c>
      <c r="Q11" s="105">
        <f t="shared" si="5"/>
        <v>0.2173863082080269</v>
      </c>
      <c r="R11" s="85">
        <v>77843649</v>
      </c>
      <c r="S11" s="86">
        <v>7915335</v>
      </c>
      <c r="T11" s="88">
        <f t="shared" si="6"/>
        <v>85758984</v>
      </c>
      <c r="U11" s="105">
        <f t="shared" si="7"/>
        <v>0.2236166168670959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260357344</v>
      </c>
      <c r="AA11" s="88">
        <f t="shared" si="11"/>
        <v>17132434</v>
      </c>
      <c r="AB11" s="88">
        <f t="shared" si="12"/>
        <v>277489778</v>
      </c>
      <c r="AC11" s="105">
        <f t="shared" si="13"/>
        <v>0.7235548099725797</v>
      </c>
      <c r="AD11" s="85">
        <v>234785327</v>
      </c>
      <c r="AE11" s="86">
        <v>19000468</v>
      </c>
      <c r="AF11" s="88">
        <f t="shared" si="14"/>
        <v>253785795</v>
      </c>
      <c r="AG11" s="86">
        <v>342914310</v>
      </c>
      <c r="AH11" s="86">
        <v>342914310</v>
      </c>
      <c r="AI11" s="126">
        <v>77124242</v>
      </c>
      <c r="AJ11" s="127">
        <f t="shared" si="15"/>
        <v>0.22490820520146856</v>
      </c>
      <c r="AK11" s="128">
        <f t="shared" si="16"/>
        <v>-0.6620812287779936</v>
      </c>
    </row>
    <row r="12" spans="1:37" ht="13.5">
      <c r="A12" s="62" t="s">
        <v>97</v>
      </c>
      <c r="B12" s="63" t="s">
        <v>244</v>
      </c>
      <c r="C12" s="64" t="s">
        <v>245</v>
      </c>
      <c r="D12" s="85">
        <v>156635661</v>
      </c>
      <c r="E12" s="86">
        <v>37050567</v>
      </c>
      <c r="F12" s="87">
        <f t="shared" si="0"/>
        <v>193686228</v>
      </c>
      <c r="G12" s="85">
        <v>181740031</v>
      </c>
      <c r="H12" s="86">
        <v>115812945</v>
      </c>
      <c r="I12" s="87">
        <f t="shared" si="1"/>
        <v>297552976</v>
      </c>
      <c r="J12" s="85">
        <v>123877505</v>
      </c>
      <c r="K12" s="86">
        <v>40519713</v>
      </c>
      <c r="L12" s="88">
        <f t="shared" si="2"/>
        <v>164397218</v>
      </c>
      <c r="M12" s="105">
        <f t="shared" si="3"/>
        <v>0.8487811430764195</v>
      </c>
      <c r="N12" s="85">
        <v>57820438</v>
      </c>
      <c r="O12" s="86">
        <v>10737784</v>
      </c>
      <c r="P12" s="88">
        <f t="shared" si="4"/>
        <v>68558222</v>
      </c>
      <c r="Q12" s="105">
        <f t="shared" si="5"/>
        <v>0.35396539396698873</v>
      </c>
      <c r="R12" s="85">
        <v>28524844</v>
      </c>
      <c r="S12" s="86">
        <v>6579118</v>
      </c>
      <c r="T12" s="88">
        <f t="shared" si="6"/>
        <v>35103962</v>
      </c>
      <c r="U12" s="105">
        <f t="shared" si="7"/>
        <v>0.1179755029571608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210222787</v>
      </c>
      <c r="AA12" s="88">
        <f t="shared" si="11"/>
        <v>57836615</v>
      </c>
      <c r="AB12" s="88">
        <f t="shared" si="12"/>
        <v>268059402</v>
      </c>
      <c r="AC12" s="105">
        <f t="shared" si="13"/>
        <v>0.9008795865647803</v>
      </c>
      <c r="AD12" s="85">
        <v>136523708</v>
      </c>
      <c r="AE12" s="86">
        <v>6547476</v>
      </c>
      <c r="AF12" s="88">
        <f t="shared" si="14"/>
        <v>143071184</v>
      </c>
      <c r="AG12" s="86">
        <v>170332278</v>
      </c>
      <c r="AH12" s="86">
        <v>170332278</v>
      </c>
      <c r="AI12" s="126">
        <v>34857816</v>
      </c>
      <c r="AJ12" s="127">
        <f t="shared" si="15"/>
        <v>0.2046459802527857</v>
      </c>
      <c r="AK12" s="128">
        <f t="shared" si="16"/>
        <v>-0.7546398861143135</v>
      </c>
    </row>
    <row r="13" spans="1:37" ht="13.5">
      <c r="A13" s="62" t="s">
        <v>97</v>
      </c>
      <c r="B13" s="63" t="s">
        <v>246</v>
      </c>
      <c r="C13" s="64" t="s">
        <v>247</v>
      </c>
      <c r="D13" s="85">
        <v>184606488</v>
      </c>
      <c r="E13" s="86">
        <v>98562132</v>
      </c>
      <c r="F13" s="87">
        <f t="shared" si="0"/>
        <v>283168620</v>
      </c>
      <c r="G13" s="85">
        <v>200575848</v>
      </c>
      <c r="H13" s="86">
        <v>96268868</v>
      </c>
      <c r="I13" s="87">
        <f t="shared" si="1"/>
        <v>296844716</v>
      </c>
      <c r="J13" s="85">
        <v>72302753</v>
      </c>
      <c r="K13" s="86">
        <v>3904963</v>
      </c>
      <c r="L13" s="88">
        <f t="shared" si="2"/>
        <v>76207716</v>
      </c>
      <c r="M13" s="105">
        <f t="shared" si="3"/>
        <v>0.2691248627761085</v>
      </c>
      <c r="N13" s="85">
        <v>40535096</v>
      </c>
      <c r="O13" s="86">
        <v>18262948</v>
      </c>
      <c r="P13" s="88">
        <f t="shared" si="4"/>
        <v>58798044</v>
      </c>
      <c r="Q13" s="105">
        <f t="shared" si="5"/>
        <v>0.20764321978897238</v>
      </c>
      <c r="R13" s="85">
        <v>14321594</v>
      </c>
      <c r="S13" s="86">
        <v>21846792</v>
      </c>
      <c r="T13" s="88">
        <f t="shared" si="6"/>
        <v>36168386</v>
      </c>
      <c r="U13" s="105">
        <f t="shared" si="7"/>
        <v>0.12184278193451151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127159443</v>
      </c>
      <c r="AA13" s="88">
        <f t="shared" si="11"/>
        <v>44014703</v>
      </c>
      <c r="AB13" s="88">
        <f t="shared" si="12"/>
        <v>171174146</v>
      </c>
      <c r="AC13" s="105">
        <f t="shared" si="13"/>
        <v>0.5766454202270523</v>
      </c>
      <c r="AD13" s="85">
        <v>170992043</v>
      </c>
      <c r="AE13" s="86">
        <v>3136041</v>
      </c>
      <c r="AF13" s="88">
        <f t="shared" si="14"/>
        <v>174128084</v>
      </c>
      <c r="AG13" s="86">
        <v>237664608</v>
      </c>
      <c r="AH13" s="86">
        <v>237664608</v>
      </c>
      <c r="AI13" s="126">
        <v>46124458</v>
      </c>
      <c r="AJ13" s="127">
        <f t="shared" si="15"/>
        <v>0.19407373436098654</v>
      </c>
      <c r="AK13" s="128">
        <f t="shared" si="16"/>
        <v>-0.7922886121000448</v>
      </c>
    </row>
    <row r="14" spans="1:37" ht="13.5">
      <c r="A14" s="62" t="s">
        <v>97</v>
      </c>
      <c r="B14" s="63" t="s">
        <v>248</v>
      </c>
      <c r="C14" s="64" t="s">
        <v>249</v>
      </c>
      <c r="D14" s="85">
        <v>1049710903</v>
      </c>
      <c r="E14" s="86">
        <v>134794260</v>
      </c>
      <c r="F14" s="87">
        <f t="shared" si="0"/>
        <v>1184505163</v>
      </c>
      <c r="G14" s="85">
        <v>1061199840</v>
      </c>
      <c r="H14" s="86">
        <v>108800704</v>
      </c>
      <c r="I14" s="87">
        <f t="shared" si="1"/>
        <v>1170000544</v>
      </c>
      <c r="J14" s="85">
        <v>314793094</v>
      </c>
      <c r="K14" s="86">
        <v>11598971</v>
      </c>
      <c r="L14" s="88">
        <f t="shared" si="2"/>
        <v>326392065</v>
      </c>
      <c r="M14" s="105">
        <f t="shared" si="3"/>
        <v>0.27555140762185093</v>
      </c>
      <c r="N14" s="85">
        <v>251862967</v>
      </c>
      <c r="O14" s="86">
        <v>21524569</v>
      </c>
      <c r="P14" s="88">
        <f t="shared" si="4"/>
        <v>273387536</v>
      </c>
      <c r="Q14" s="105">
        <f t="shared" si="5"/>
        <v>0.23080316113404734</v>
      </c>
      <c r="R14" s="85">
        <v>169286245</v>
      </c>
      <c r="S14" s="86">
        <v>20741700</v>
      </c>
      <c r="T14" s="88">
        <f t="shared" si="6"/>
        <v>190027945</v>
      </c>
      <c r="U14" s="105">
        <f t="shared" si="7"/>
        <v>0.16241697149159617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735942306</v>
      </c>
      <c r="AA14" s="88">
        <f t="shared" si="11"/>
        <v>53865240</v>
      </c>
      <c r="AB14" s="88">
        <f t="shared" si="12"/>
        <v>789807546</v>
      </c>
      <c r="AC14" s="105">
        <f t="shared" si="13"/>
        <v>0.675048870746508</v>
      </c>
      <c r="AD14" s="85">
        <v>768112853</v>
      </c>
      <c r="AE14" s="86">
        <v>91008261</v>
      </c>
      <c r="AF14" s="88">
        <f t="shared" si="14"/>
        <v>859121114</v>
      </c>
      <c r="AG14" s="86">
        <v>1169061803</v>
      </c>
      <c r="AH14" s="86">
        <v>1169061803</v>
      </c>
      <c r="AI14" s="126">
        <v>222190268</v>
      </c>
      <c r="AJ14" s="127">
        <f t="shared" si="15"/>
        <v>0.1900586157462541</v>
      </c>
      <c r="AK14" s="128">
        <f t="shared" si="16"/>
        <v>-0.7788112270745566</v>
      </c>
    </row>
    <row r="15" spans="1:37" ht="13.5">
      <c r="A15" s="62" t="s">
        <v>112</v>
      </c>
      <c r="B15" s="63" t="s">
        <v>250</v>
      </c>
      <c r="C15" s="64" t="s">
        <v>251</v>
      </c>
      <c r="D15" s="85">
        <v>1234397649</v>
      </c>
      <c r="E15" s="86">
        <v>282901389</v>
      </c>
      <c r="F15" s="87">
        <f t="shared" si="0"/>
        <v>1517299038</v>
      </c>
      <c r="G15" s="85">
        <v>1172690925</v>
      </c>
      <c r="H15" s="86">
        <v>261362498</v>
      </c>
      <c r="I15" s="87">
        <f t="shared" si="1"/>
        <v>1434053423</v>
      </c>
      <c r="J15" s="85">
        <v>614360095</v>
      </c>
      <c r="K15" s="86">
        <v>9635019003</v>
      </c>
      <c r="L15" s="88">
        <f t="shared" si="2"/>
        <v>10249379098</v>
      </c>
      <c r="M15" s="105">
        <f t="shared" si="3"/>
        <v>6.755015881055347</v>
      </c>
      <c r="N15" s="85">
        <v>300584670</v>
      </c>
      <c r="O15" s="86">
        <v>45035063</v>
      </c>
      <c r="P15" s="88">
        <f t="shared" si="4"/>
        <v>345619733</v>
      </c>
      <c r="Q15" s="105">
        <f t="shared" si="5"/>
        <v>0.22778616762030796</v>
      </c>
      <c r="R15" s="85">
        <v>474957815</v>
      </c>
      <c r="S15" s="86">
        <v>65449208</v>
      </c>
      <c r="T15" s="88">
        <f t="shared" si="6"/>
        <v>540407023</v>
      </c>
      <c r="U15" s="105">
        <f t="shared" si="7"/>
        <v>0.3768388362195625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1389902580</v>
      </c>
      <c r="AA15" s="88">
        <f t="shared" si="11"/>
        <v>9745503274</v>
      </c>
      <c r="AB15" s="88">
        <f t="shared" si="12"/>
        <v>11135405854</v>
      </c>
      <c r="AC15" s="105">
        <f t="shared" si="13"/>
        <v>7.764986767860461</v>
      </c>
      <c r="AD15" s="85">
        <v>830483965</v>
      </c>
      <c r="AE15" s="86">
        <v>183161658</v>
      </c>
      <c r="AF15" s="88">
        <f t="shared" si="14"/>
        <v>1013645623</v>
      </c>
      <c r="AG15" s="86">
        <v>1630654918</v>
      </c>
      <c r="AH15" s="86">
        <v>1630654918</v>
      </c>
      <c r="AI15" s="126">
        <v>251733931</v>
      </c>
      <c r="AJ15" s="127">
        <f t="shared" si="15"/>
        <v>0.1543759677300406</v>
      </c>
      <c r="AK15" s="128">
        <f t="shared" si="16"/>
        <v>-0.4668678966909523</v>
      </c>
    </row>
    <row r="16" spans="1:37" ht="13.5">
      <c r="A16" s="65"/>
      <c r="B16" s="66" t="s">
        <v>252</v>
      </c>
      <c r="C16" s="67"/>
      <c r="D16" s="89">
        <f>SUM(D11:D15)</f>
        <v>2952876988</v>
      </c>
      <c r="E16" s="90">
        <f>SUM(E11:E15)</f>
        <v>597486423</v>
      </c>
      <c r="F16" s="91">
        <f t="shared" si="0"/>
        <v>3550363411</v>
      </c>
      <c r="G16" s="89">
        <f>SUM(G11:G15)</f>
        <v>2961046055</v>
      </c>
      <c r="H16" s="90">
        <f>SUM(H11:H15)</f>
        <v>620914599</v>
      </c>
      <c r="I16" s="91">
        <f t="shared" si="1"/>
        <v>3581960654</v>
      </c>
      <c r="J16" s="89">
        <f>SUM(J11:J15)</f>
        <v>1231927511</v>
      </c>
      <c r="K16" s="90">
        <f>SUM(K11:K15)</f>
        <v>9695375941</v>
      </c>
      <c r="L16" s="90">
        <f t="shared" si="2"/>
        <v>10927303452</v>
      </c>
      <c r="M16" s="106">
        <f t="shared" si="3"/>
        <v>3.077798576377904</v>
      </c>
      <c r="N16" s="89">
        <f>SUM(N11:N15)</f>
        <v>726722802</v>
      </c>
      <c r="O16" s="90">
        <f>SUM(O11:O15)</f>
        <v>100444172</v>
      </c>
      <c r="P16" s="90">
        <f t="shared" si="4"/>
        <v>827166974</v>
      </c>
      <c r="Q16" s="106">
        <f t="shared" si="5"/>
        <v>0.2329809313145831</v>
      </c>
      <c r="R16" s="89">
        <f>SUM(R11:R15)</f>
        <v>764934147</v>
      </c>
      <c r="S16" s="90">
        <f>SUM(S11:S15)</f>
        <v>122532153</v>
      </c>
      <c r="T16" s="90">
        <f t="shared" si="6"/>
        <v>887466300</v>
      </c>
      <c r="U16" s="106">
        <f t="shared" si="7"/>
        <v>0.24775992416582251</v>
      </c>
      <c r="V16" s="89">
        <f>SUM(V11:V15)</f>
        <v>0</v>
      </c>
      <c r="W16" s="90">
        <f>SUM(W11:W15)</f>
        <v>0</v>
      </c>
      <c r="X16" s="90">
        <f t="shared" si="8"/>
        <v>0</v>
      </c>
      <c r="Y16" s="106">
        <f t="shared" si="9"/>
        <v>0</v>
      </c>
      <c r="Z16" s="89">
        <f t="shared" si="10"/>
        <v>2723584460</v>
      </c>
      <c r="AA16" s="90">
        <f t="shared" si="11"/>
        <v>9918352266</v>
      </c>
      <c r="AB16" s="90">
        <f t="shared" si="12"/>
        <v>12641936726</v>
      </c>
      <c r="AC16" s="106">
        <f t="shared" si="13"/>
        <v>3.5293343358985987</v>
      </c>
      <c r="AD16" s="89">
        <f>SUM(AD11:AD15)</f>
        <v>2140897896</v>
      </c>
      <c r="AE16" s="90">
        <f>SUM(AE11:AE15)</f>
        <v>302853904</v>
      </c>
      <c r="AF16" s="90">
        <f t="shared" si="14"/>
        <v>2443751800</v>
      </c>
      <c r="AG16" s="90">
        <f>SUM(AG11:AG15)</f>
        <v>3550627917</v>
      </c>
      <c r="AH16" s="90">
        <f>SUM(AH11:AH15)</f>
        <v>3550627917</v>
      </c>
      <c r="AI16" s="91">
        <f>SUM(AI11:AI15)</f>
        <v>632030715</v>
      </c>
      <c r="AJ16" s="129">
        <f t="shared" si="15"/>
        <v>0.17800533589394407</v>
      </c>
      <c r="AK16" s="130">
        <f t="shared" si="16"/>
        <v>-0.636842702274429</v>
      </c>
    </row>
    <row r="17" spans="1:37" ht="13.5">
      <c r="A17" s="62" t="s">
        <v>97</v>
      </c>
      <c r="B17" s="63" t="s">
        <v>253</v>
      </c>
      <c r="C17" s="64" t="s">
        <v>254</v>
      </c>
      <c r="D17" s="85">
        <v>111003022</v>
      </c>
      <c r="E17" s="86">
        <v>24536000</v>
      </c>
      <c r="F17" s="87">
        <f t="shared" si="0"/>
        <v>135539022</v>
      </c>
      <c r="G17" s="85">
        <v>140098171</v>
      </c>
      <c r="H17" s="86">
        <v>26541000</v>
      </c>
      <c r="I17" s="87">
        <f t="shared" si="1"/>
        <v>166639171</v>
      </c>
      <c r="J17" s="85">
        <v>108101762</v>
      </c>
      <c r="K17" s="86">
        <v>332550384</v>
      </c>
      <c r="L17" s="88">
        <f t="shared" si="2"/>
        <v>440652146</v>
      </c>
      <c r="M17" s="105">
        <f t="shared" si="3"/>
        <v>3.2511090865035164</v>
      </c>
      <c r="N17" s="85">
        <v>53695827</v>
      </c>
      <c r="O17" s="86">
        <v>1406037</v>
      </c>
      <c r="P17" s="88">
        <f t="shared" si="4"/>
        <v>55101864</v>
      </c>
      <c r="Q17" s="105">
        <f t="shared" si="5"/>
        <v>0.4065387457200333</v>
      </c>
      <c r="R17" s="85">
        <v>132290647</v>
      </c>
      <c r="S17" s="86">
        <v>336486251</v>
      </c>
      <c r="T17" s="88">
        <f t="shared" si="6"/>
        <v>468776898</v>
      </c>
      <c r="U17" s="105">
        <f t="shared" si="7"/>
        <v>2.8131254805630306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294088236</v>
      </c>
      <c r="AA17" s="88">
        <f t="shared" si="11"/>
        <v>670442672</v>
      </c>
      <c r="AB17" s="88">
        <f t="shared" si="12"/>
        <v>964530908</v>
      </c>
      <c r="AC17" s="105">
        <f t="shared" si="13"/>
        <v>5.788140340664561</v>
      </c>
      <c r="AD17" s="85">
        <v>121394518</v>
      </c>
      <c r="AE17" s="86">
        <v>18345074</v>
      </c>
      <c r="AF17" s="88">
        <f t="shared" si="14"/>
        <v>139739592</v>
      </c>
      <c r="AG17" s="86">
        <v>401187118</v>
      </c>
      <c r="AH17" s="86">
        <v>401187118</v>
      </c>
      <c r="AI17" s="126">
        <v>22651205</v>
      </c>
      <c r="AJ17" s="127">
        <f t="shared" si="15"/>
        <v>0.05646044946039369</v>
      </c>
      <c r="AK17" s="128">
        <f t="shared" si="16"/>
        <v>2.3546462480010675</v>
      </c>
    </row>
    <row r="18" spans="1:37" ht="13.5">
      <c r="A18" s="62" t="s">
        <v>97</v>
      </c>
      <c r="B18" s="63" t="s">
        <v>255</v>
      </c>
      <c r="C18" s="64" t="s">
        <v>256</v>
      </c>
      <c r="D18" s="85">
        <v>419525956</v>
      </c>
      <c r="E18" s="86">
        <v>40172058</v>
      </c>
      <c r="F18" s="87">
        <f t="shared" si="0"/>
        <v>459698014</v>
      </c>
      <c r="G18" s="85">
        <v>423278998</v>
      </c>
      <c r="H18" s="86">
        <v>42231272</v>
      </c>
      <c r="I18" s="87">
        <f t="shared" si="1"/>
        <v>465510270</v>
      </c>
      <c r="J18" s="85">
        <v>109404025</v>
      </c>
      <c r="K18" s="86">
        <v>1824879</v>
      </c>
      <c r="L18" s="88">
        <f t="shared" si="2"/>
        <v>111228904</v>
      </c>
      <c r="M18" s="105">
        <f t="shared" si="3"/>
        <v>0.24196081038540226</v>
      </c>
      <c r="N18" s="85">
        <v>100462123</v>
      </c>
      <c r="O18" s="86">
        <v>1683603</v>
      </c>
      <c r="P18" s="88">
        <f t="shared" si="4"/>
        <v>102145726</v>
      </c>
      <c r="Q18" s="105">
        <f t="shared" si="5"/>
        <v>0.22220179963622813</v>
      </c>
      <c r="R18" s="85">
        <v>94121796</v>
      </c>
      <c r="S18" s="86">
        <v>10693771</v>
      </c>
      <c r="T18" s="88">
        <f t="shared" si="6"/>
        <v>104815567</v>
      </c>
      <c r="U18" s="105">
        <f t="shared" si="7"/>
        <v>0.2251627380852414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303987944</v>
      </c>
      <c r="AA18" s="88">
        <f t="shared" si="11"/>
        <v>14202253</v>
      </c>
      <c r="AB18" s="88">
        <f t="shared" si="12"/>
        <v>318190197</v>
      </c>
      <c r="AC18" s="105">
        <f t="shared" si="13"/>
        <v>0.6835299186847156</v>
      </c>
      <c r="AD18" s="85">
        <v>278994843</v>
      </c>
      <c r="AE18" s="86">
        <v>21575098</v>
      </c>
      <c r="AF18" s="88">
        <f t="shared" si="14"/>
        <v>300569941</v>
      </c>
      <c r="AG18" s="86">
        <v>418018311</v>
      </c>
      <c r="AH18" s="86">
        <v>418018311</v>
      </c>
      <c r="AI18" s="126">
        <v>86268327</v>
      </c>
      <c r="AJ18" s="127">
        <f t="shared" si="15"/>
        <v>0.20637451692875722</v>
      </c>
      <c r="AK18" s="128">
        <f t="shared" si="16"/>
        <v>-0.6512772812501566</v>
      </c>
    </row>
    <row r="19" spans="1:37" ht="13.5">
      <c r="A19" s="62" t="s">
        <v>97</v>
      </c>
      <c r="B19" s="63" t="s">
        <v>257</v>
      </c>
      <c r="C19" s="64" t="s">
        <v>258</v>
      </c>
      <c r="D19" s="85">
        <v>174139466</v>
      </c>
      <c r="E19" s="86">
        <v>17034731</v>
      </c>
      <c r="F19" s="87">
        <f t="shared" si="0"/>
        <v>191174197</v>
      </c>
      <c r="G19" s="85">
        <v>159137024</v>
      </c>
      <c r="H19" s="86">
        <v>17034731</v>
      </c>
      <c r="I19" s="87">
        <f t="shared" si="1"/>
        <v>176171755</v>
      </c>
      <c r="J19" s="85">
        <v>41910478</v>
      </c>
      <c r="K19" s="86">
        <v>8657875</v>
      </c>
      <c r="L19" s="88">
        <f t="shared" si="2"/>
        <v>50568353</v>
      </c>
      <c r="M19" s="105">
        <f t="shared" si="3"/>
        <v>0.26451453069265407</v>
      </c>
      <c r="N19" s="85">
        <v>30552387</v>
      </c>
      <c r="O19" s="86">
        <v>0</v>
      </c>
      <c r="P19" s="88">
        <f t="shared" si="4"/>
        <v>30552387</v>
      </c>
      <c r="Q19" s="105">
        <f t="shared" si="5"/>
        <v>0.1598143864571849</v>
      </c>
      <c r="R19" s="85">
        <v>28025211</v>
      </c>
      <c r="S19" s="86">
        <v>168351</v>
      </c>
      <c r="T19" s="88">
        <f t="shared" si="6"/>
        <v>28193562</v>
      </c>
      <c r="U19" s="105">
        <f t="shared" si="7"/>
        <v>0.16003451858670534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100488076</v>
      </c>
      <c r="AA19" s="88">
        <f t="shared" si="11"/>
        <v>8826226</v>
      </c>
      <c r="AB19" s="88">
        <f t="shared" si="12"/>
        <v>109314302</v>
      </c>
      <c r="AC19" s="105">
        <f t="shared" si="13"/>
        <v>0.6204984561798796</v>
      </c>
      <c r="AD19" s="85">
        <v>52181568</v>
      </c>
      <c r="AE19" s="86">
        <v>6621652</v>
      </c>
      <c r="AF19" s="88">
        <f t="shared" si="14"/>
        <v>58803220</v>
      </c>
      <c r="AG19" s="86">
        <v>153348643</v>
      </c>
      <c r="AH19" s="86">
        <v>153348643</v>
      </c>
      <c r="AI19" s="126">
        <v>-9132875</v>
      </c>
      <c r="AJ19" s="127">
        <f t="shared" si="15"/>
        <v>-0.05955628182506969</v>
      </c>
      <c r="AK19" s="128">
        <f t="shared" si="16"/>
        <v>-0.5205439089900179</v>
      </c>
    </row>
    <row r="20" spans="1:37" ht="13.5">
      <c r="A20" s="62" t="s">
        <v>97</v>
      </c>
      <c r="B20" s="63" t="s">
        <v>259</v>
      </c>
      <c r="C20" s="64" t="s">
        <v>260</v>
      </c>
      <c r="D20" s="85">
        <v>51253408</v>
      </c>
      <c r="E20" s="86">
        <v>156720709</v>
      </c>
      <c r="F20" s="87">
        <f t="shared" si="0"/>
        <v>207974117</v>
      </c>
      <c r="G20" s="85">
        <v>51053640</v>
      </c>
      <c r="H20" s="86">
        <v>13085787</v>
      </c>
      <c r="I20" s="87">
        <f t="shared" si="1"/>
        <v>64139427</v>
      </c>
      <c r="J20" s="85">
        <v>43361337</v>
      </c>
      <c r="K20" s="86">
        <v>33267561</v>
      </c>
      <c r="L20" s="88">
        <f t="shared" si="2"/>
        <v>76628898</v>
      </c>
      <c r="M20" s="105">
        <f t="shared" si="3"/>
        <v>0.3684540129577759</v>
      </c>
      <c r="N20" s="85">
        <v>1552145</v>
      </c>
      <c r="O20" s="86">
        <v>3284979</v>
      </c>
      <c r="P20" s="88">
        <f t="shared" si="4"/>
        <v>4837124</v>
      </c>
      <c r="Q20" s="105">
        <f t="shared" si="5"/>
        <v>0.02325829805061752</v>
      </c>
      <c r="R20" s="85">
        <v>10571730</v>
      </c>
      <c r="S20" s="86">
        <v>2687746</v>
      </c>
      <c r="T20" s="88">
        <f t="shared" si="6"/>
        <v>13259476</v>
      </c>
      <c r="U20" s="105">
        <f t="shared" si="7"/>
        <v>0.20672894380550047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55485212</v>
      </c>
      <c r="AA20" s="88">
        <f t="shared" si="11"/>
        <v>39240286</v>
      </c>
      <c r="AB20" s="88">
        <f t="shared" si="12"/>
        <v>94725498</v>
      </c>
      <c r="AC20" s="105">
        <f t="shared" si="13"/>
        <v>1.476868479040201</v>
      </c>
      <c r="AD20" s="85">
        <v>41479083</v>
      </c>
      <c r="AE20" s="86">
        <v>7827231</v>
      </c>
      <c r="AF20" s="88">
        <f t="shared" si="14"/>
        <v>49306314</v>
      </c>
      <c r="AG20" s="86">
        <v>123514549</v>
      </c>
      <c r="AH20" s="86">
        <v>123514549</v>
      </c>
      <c r="AI20" s="126">
        <v>10314579</v>
      </c>
      <c r="AJ20" s="127">
        <f t="shared" si="15"/>
        <v>0.08350902046365405</v>
      </c>
      <c r="AK20" s="128">
        <f t="shared" si="16"/>
        <v>-0.7310795530162729</v>
      </c>
    </row>
    <row r="21" spans="1:37" ht="13.5">
      <c r="A21" s="62" t="s">
        <v>97</v>
      </c>
      <c r="B21" s="63" t="s">
        <v>63</v>
      </c>
      <c r="C21" s="64" t="s">
        <v>64</v>
      </c>
      <c r="D21" s="85">
        <v>5604622345</v>
      </c>
      <c r="E21" s="86">
        <v>434982444</v>
      </c>
      <c r="F21" s="87">
        <f t="shared" si="0"/>
        <v>6039604789</v>
      </c>
      <c r="G21" s="85">
        <v>5604622345</v>
      </c>
      <c r="H21" s="86">
        <v>434982444</v>
      </c>
      <c r="I21" s="87">
        <f t="shared" si="1"/>
        <v>6039604789</v>
      </c>
      <c r="J21" s="85">
        <v>1314701634</v>
      </c>
      <c r="K21" s="86">
        <v>550501466</v>
      </c>
      <c r="L21" s="88">
        <f t="shared" si="2"/>
        <v>1865203100</v>
      </c>
      <c r="M21" s="105">
        <f t="shared" si="3"/>
        <v>0.30882866763022565</v>
      </c>
      <c r="N21" s="85">
        <v>3406618</v>
      </c>
      <c r="O21" s="86">
        <v>11394276</v>
      </c>
      <c r="P21" s="88">
        <f t="shared" si="4"/>
        <v>14800894</v>
      </c>
      <c r="Q21" s="105">
        <f t="shared" si="5"/>
        <v>0.0024506394900138226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1318108252</v>
      </c>
      <c r="AA21" s="88">
        <f t="shared" si="11"/>
        <v>561895742</v>
      </c>
      <c r="AB21" s="88">
        <f t="shared" si="12"/>
        <v>1880003994</v>
      </c>
      <c r="AC21" s="105">
        <f t="shared" si="13"/>
        <v>0.31127930712023943</v>
      </c>
      <c r="AD21" s="85">
        <v>3939708439</v>
      </c>
      <c r="AE21" s="86">
        <v>216494250</v>
      </c>
      <c r="AF21" s="88">
        <f t="shared" si="14"/>
        <v>4156202689</v>
      </c>
      <c r="AG21" s="86">
        <v>5480329673</v>
      </c>
      <c r="AH21" s="86">
        <v>5480329673</v>
      </c>
      <c r="AI21" s="126">
        <v>1588876756</v>
      </c>
      <c r="AJ21" s="127">
        <f t="shared" si="15"/>
        <v>0.2899235722675474</v>
      </c>
      <c r="AK21" s="128">
        <f t="shared" si="16"/>
        <v>-1</v>
      </c>
    </row>
    <row r="22" spans="1:37" ht="13.5">
      <c r="A22" s="62" t="s">
        <v>97</v>
      </c>
      <c r="B22" s="63" t="s">
        <v>261</v>
      </c>
      <c r="C22" s="64" t="s">
        <v>262</v>
      </c>
      <c r="D22" s="85">
        <v>104478194</v>
      </c>
      <c r="E22" s="86">
        <v>20976000</v>
      </c>
      <c r="F22" s="87">
        <f t="shared" si="0"/>
        <v>125454194</v>
      </c>
      <c r="G22" s="85">
        <v>100430126</v>
      </c>
      <c r="H22" s="86">
        <v>22957000</v>
      </c>
      <c r="I22" s="87">
        <f t="shared" si="1"/>
        <v>123387126</v>
      </c>
      <c r="J22" s="85">
        <v>64496745</v>
      </c>
      <c r="K22" s="86">
        <v>200312136</v>
      </c>
      <c r="L22" s="88">
        <f t="shared" si="2"/>
        <v>264808881</v>
      </c>
      <c r="M22" s="105">
        <f t="shared" si="3"/>
        <v>2.1108013415637585</v>
      </c>
      <c r="N22" s="85">
        <v>28627093</v>
      </c>
      <c r="O22" s="86">
        <v>11650610</v>
      </c>
      <c r="P22" s="88">
        <f t="shared" si="4"/>
        <v>40277703</v>
      </c>
      <c r="Q22" s="105">
        <f t="shared" si="5"/>
        <v>0.32105505376727383</v>
      </c>
      <c r="R22" s="85">
        <v>23173769</v>
      </c>
      <c r="S22" s="86">
        <v>4318035</v>
      </c>
      <c r="T22" s="88">
        <f t="shared" si="6"/>
        <v>27491804</v>
      </c>
      <c r="U22" s="105">
        <f t="shared" si="7"/>
        <v>0.22280933912019313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116297607</v>
      </c>
      <c r="AA22" s="88">
        <f t="shared" si="11"/>
        <v>216280781</v>
      </c>
      <c r="AB22" s="88">
        <f t="shared" si="12"/>
        <v>332578388</v>
      </c>
      <c r="AC22" s="105">
        <f t="shared" si="13"/>
        <v>2.6954059048267323</v>
      </c>
      <c r="AD22" s="85">
        <v>78281926</v>
      </c>
      <c r="AE22" s="86">
        <v>20903790</v>
      </c>
      <c r="AF22" s="88">
        <f t="shared" si="14"/>
        <v>99185716</v>
      </c>
      <c r="AG22" s="86">
        <v>236750053</v>
      </c>
      <c r="AH22" s="86">
        <v>236750053</v>
      </c>
      <c r="AI22" s="126">
        <v>24544688</v>
      </c>
      <c r="AJ22" s="127">
        <f t="shared" si="15"/>
        <v>0.10367342135294053</v>
      </c>
      <c r="AK22" s="128">
        <f t="shared" si="16"/>
        <v>-0.7228249680629417</v>
      </c>
    </row>
    <row r="23" spans="1:37" ht="13.5">
      <c r="A23" s="62" t="s">
        <v>97</v>
      </c>
      <c r="B23" s="63" t="s">
        <v>263</v>
      </c>
      <c r="C23" s="64" t="s">
        <v>264</v>
      </c>
      <c r="D23" s="85">
        <v>109576579</v>
      </c>
      <c r="E23" s="86">
        <v>26154939</v>
      </c>
      <c r="F23" s="87">
        <f t="shared" si="0"/>
        <v>135731518</v>
      </c>
      <c r="G23" s="85">
        <v>108076579</v>
      </c>
      <c r="H23" s="86">
        <v>37403504</v>
      </c>
      <c r="I23" s="87">
        <f t="shared" si="1"/>
        <v>145480083</v>
      </c>
      <c r="J23" s="85">
        <v>33783838</v>
      </c>
      <c r="K23" s="86">
        <v>5245761</v>
      </c>
      <c r="L23" s="88">
        <f t="shared" si="2"/>
        <v>39029599</v>
      </c>
      <c r="M23" s="105">
        <f t="shared" si="3"/>
        <v>0.28755000736085484</v>
      </c>
      <c r="N23" s="85">
        <v>28921744</v>
      </c>
      <c r="O23" s="86">
        <v>4617261</v>
      </c>
      <c r="P23" s="88">
        <f t="shared" si="4"/>
        <v>33539005</v>
      </c>
      <c r="Q23" s="105">
        <f t="shared" si="5"/>
        <v>0.24709813530561117</v>
      </c>
      <c r="R23" s="85">
        <v>21864948</v>
      </c>
      <c r="S23" s="86">
        <v>4031268</v>
      </c>
      <c r="T23" s="88">
        <f t="shared" si="6"/>
        <v>25896216</v>
      </c>
      <c r="U23" s="105">
        <f t="shared" si="7"/>
        <v>0.17800523251007494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84570530</v>
      </c>
      <c r="AA23" s="88">
        <f t="shared" si="11"/>
        <v>13894290</v>
      </c>
      <c r="AB23" s="88">
        <f t="shared" si="12"/>
        <v>98464820</v>
      </c>
      <c r="AC23" s="105">
        <f t="shared" si="13"/>
        <v>0.6768268065945494</v>
      </c>
      <c r="AD23" s="85">
        <v>113068894</v>
      </c>
      <c r="AE23" s="86">
        <v>11104047</v>
      </c>
      <c r="AF23" s="88">
        <f t="shared" si="14"/>
        <v>124172941</v>
      </c>
      <c r="AG23" s="86">
        <v>6424834</v>
      </c>
      <c r="AH23" s="86">
        <v>6424834</v>
      </c>
      <c r="AI23" s="126">
        <v>12565575</v>
      </c>
      <c r="AJ23" s="127">
        <f t="shared" si="15"/>
        <v>1.9557820482210124</v>
      </c>
      <c r="AK23" s="128">
        <f t="shared" si="16"/>
        <v>-0.7914504094736711</v>
      </c>
    </row>
    <row r="24" spans="1:37" ht="13.5">
      <c r="A24" s="62" t="s">
        <v>112</v>
      </c>
      <c r="B24" s="63" t="s">
        <v>265</v>
      </c>
      <c r="C24" s="64" t="s">
        <v>266</v>
      </c>
      <c r="D24" s="85">
        <v>936636078</v>
      </c>
      <c r="E24" s="86">
        <v>171944000</v>
      </c>
      <c r="F24" s="87">
        <f t="shared" si="0"/>
        <v>1108580078</v>
      </c>
      <c r="G24" s="85">
        <v>912447011</v>
      </c>
      <c r="H24" s="86">
        <v>233048835</v>
      </c>
      <c r="I24" s="87">
        <f t="shared" si="1"/>
        <v>1145495846</v>
      </c>
      <c r="J24" s="85">
        <v>577611242</v>
      </c>
      <c r="K24" s="86">
        <v>3016489058</v>
      </c>
      <c r="L24" s="88">
        <f t="shared" si="2"/>
        <v>3594100300</v>
      </c>
      <c r="M24" s="105">
        <f t="shared" si="3"/>
        <v>3.242075490373371</v>
      </c>
      <c r="N24" s="85">
        <v>454066543</v>
      </c>
      <c r="O24" s="86">
        <v>3063553614</v>
      </c>
      <c r="P24" s="88">
        <f t="shared" si="4"/>
        <v>3517620157</v>
      </c>
      <c r="Q24" s="105">
        <f t="shared" si="5"/>
        <v>3.1730862089332983</v>
      </c>
      <c r="R24" s="85">
        <v>87242962</v>
      </c>
      <c r="S24" s="86">
        <v>25057181</v>
      </c>
      <c r="T24" s="88">
        <f t="shared" si="6"/>
        <v>112300143</v>
      </c>
      <c r="U24" s="105">
        <f t="shared" si="7"/>
        <v>0.0980362725819959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1118920747</v>
      </c>
      <c r="AA24" s="88">
        <f t="shared" si="11"/>
        <v>6105099853</v>
      </c>
      <c r="AB24" s="88">
        <f t="shared" si="12"/>
        <v>7224020600</v>
      </c>
      <c r="AC24" s="105">
        <f t="shared" si="13"/>
        <v>6.3064572649703</v>
      </c>
      <c r="AD24" s="85">
        <v>704837759</v>
      </c>
      <c r="AE24" s="86">
        <v>107442269</v>
      </c>
      <c r="AF24" s="88">
        <f t="shared" si="14"/>
        <v>812280028</v>
      </c>
      <c r="AG24" s="86">
        <v>1229877012</v>
      </c>
      <c r="AH24" s="86">
        <v>1229877012</v>
      </c>
      <c r="AI24" s="126">
        <v>214394415</v>
      </c>
      <c r="AJ24" s="127">
        <f t="shared" si="15"/>
        <v>0.17432183292161574</v>
      </c>
      <c r="AK24" s="128">
        <f t="shared" si="16"/>
        <v>-0.861747009493135</v>
      </c>
    </row>
    <row r="25" spans="1:37" ht="13.5">
      <c r="A25" s="65"/>
      <c r="B25" s="66" t="s">
        <v>267</v>
      </c>
      <c r="C25" s="67"/>
      <c r="D25" s="89">
        <f>SUM(D17:D24)</f>
        <v>7511235048</v>
      </c>
      <c r="E25" s="90">
        <f>SUM(E17:E24)</f>
        <v>892520881</v>
      </c>
      <c r="F25" s="91">
        <f t="shared" si="0"/>
        <v>8403755929</v>
      </c>
      <c r="G25" s="89">
        <f>SUM(G17:G24)</f>
        <v>7499143894</v>
      </c>
      <c r="H25" s="90">
        <f>SUM(H17:H24)</f>
        <v>827284573</v>
      </c>
      <c r="I25" s="91">
        <f t="shared" si="1"/>
        <v>8326428467</v>
      </c>
      <c r="J25" s="89">
        <f>SUM(J17:J24)</f>
        <v>2293371061</v>
      </c>
      <c r="K25" s="90">
        <f>SUM(K17:K24)</f>
        <v>4148849120</v>
      </c>
      <c r="L25" s="90">
        <f t="shared" si="2"/>
        <v>6442220181</v>
      </c>
      <c r="M25" s="106">
        <f t="shared" si="3"/>
        <v>0.7665882059673987</v>
      </c>
      <c r="N25" s="89">
        <f>SUM(N17:N24)</f>
        <v>701284480</v>
      </c>
      <c r="O25" s="90">
        <f>SUM(O17:O24)</f>
        <v>3097590380</v>
      </c>
      <c r="P25" s="90">
        <f t="shared" si="4"/>
        <v>3798874860</v>
      </c>
      <c r="Q25" s="106">
        <f t="shared" si="5"/>
        <v>0.4520448823234738</v>
      </c>
      <c r="R25" s="89">
        <f>SUM(R17:R24)</f>
        <v>397291063</v>
      </c>
      <c r="S25" s="90">
        <f>SUM(S17:S24)</f>
        <v>383442603</v>
      </c>
      <c r="T25" s="90">
        <f t="shared" si="6"/>
        <v>780733666</v>
      </c>
      <c r="U25" s="106">
        <f t="shared" si="7"/>
        <v>0.09376573270211462</v>
      </c>
      <c r="V25" s="89">
        <f>SUM(V17:V24)</f>
        <v>0</v>
      </c>
      <c r="W25" s="90">
        <f>SUM(W17:W24)</f>
        <v>0</v>
      </c>
      <c r="X25" s="90">
        <f t="shared" si="8"/>
        <v>0</v>
      </c>
      <c r="Y25" s="106">
        <f t="shared" si="9"/>
        <v>0</v>
      </c>
      <c r="Z25" s="89">
        <f t="shared" si="10"/>
        <v>3391946604</v>
      </c>
      <c r="AA25" s="90">
        <f t="shared" si="11"/>
        <v>7629882103</v>
      </c>
      <c r="AB25" s="90">
        <f t="shared" si="12"/>
        <v>11021828707</v>
      </c>
      <c r="AC25" s="106">
        <f t="shared" si="13"/>
        <v>1.3237162548963983</v>
      </c>
      <c r="AD25" s="89">
        <f>SUM(AD17:AD24)</f>
        <v>5329947030</v>
      </c>
      <c r="AE25" s="90">
        <f>SUM(AE17:AE24)</f>
        <v>410313411</v>
      </c>
      <c r="AF25" s="90">
        <f t="shared" si="14"/>
        <v>5740260441</v>
      </c>
      <c r="AG25" s="90">
        <f>SUM(AG17:AG24)</f>
        <v>8049450193</v>
      </c>
      <c r="AH25" s="90">
        <f>SUM(AH17:AH24)</f>
        <v>8049450193</v>
      </c>
      <c r="AI25" s="91">
        <f>SUM(AI17:AI24)</f>
        <v>1950482670</v>
      </c>
      <c r="AJ25" s="129">
        <f t="shared" si="15"/>
        <v>0.24231253355616608</v>
      </c>
      <c r="AK25" s="130">
        <f t="shared" si="16"/>
        <v>-0.8639898530694559</v>
      </c>
    </row>
    <row r="26" spans="1:37" ht="13.5">
      <c r="A26" s="62" t="s">
        <v>97</v>
      </c>
      <c r="B26" s="63" t="s">
        <v>268</v>
      </c>
      <c r="C26" s="64" t="s">
        <v>269</v>
      </c>
      <c r="D26" s="85">
        <v>180506088</v>
      </c>
      <c r="E26" s="86">
        <v>33374002</v>
      </c>
      <c r="F26" s="87">
        <f t="shared" si="0"/>
        <v>213880090</v>
      </c>
      <c r="G26" s="85">
        <v>179088288</v>
      </c>
      <c r="H26" s="86">
        <v>40254002</v>
      </c>
      <c r="I26" s="87">
        <f t="shared" si="1"/>
        <v>219342290</v>
      </c>
      <c r="J26" s="85">
        <v>66167963</v>
      </c>
      <c r="K26" s="86">
        <v>8879125</v>
      </c>
      <c r="L26" s="88">
        <f t="shared" si="2"/>
        <v>75047088</v>
      </c>
      <c r="M26" s="105">
        <f t="shared" si="3"/>
        <v>0.3508839368825775</v>
      </c>
      <c r="N26" s="85">
        <v>57325746</v>
      </c>
      <c r="O26" s="86">
        <v>7936030</v>
      </c>
      <c r="P26" s="88">
        <f t="shared" si="4"/>
        <v>65261776</v>
      </c>
      <c r="Q26" s="105">
        <f t="shared" si="5"/>
        <v>0.30513254412788027</v>
      </c>
      <c r="R26" s="85">
        <v>43394372</v>
      </c>
      <c r="S26" s="86">
        <v>5713297</v>
      </c>
      <c r="T26" s="88">
        <f t="shared" si="6"/>
        <v>49107669</v>
      </c>
      <c r="U26" s="105">
        <f t="shared" si="7"/>
        <v>0.22388600483746204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166888081</v>
      </c>
      <c r="AA26" s="88">
        <f t="shared" si="11"/>
        <v>22528452</v>
      </c>
      <c r="AB26" s="88">
        <f t="shared" si="12"/>
        <v>189416533</v>
      </c>
      <c r="AC26" s="105">
        <f t="shared" si="13"/>
        <v>0.8635659498220795</v>
      </c>
      <c r="AD26" s="85">
        <v>150164946</v>
      </c>
      <c r="AE26" s="86">
        <v>7342516</v>
      </c>
      <c r="AF26" s="88">
        <f t="shared" si="14"/>
        <v>157507462</v>
      </c>
      <c r="AG26" s="86">
        <v>191228949</v>
      </c>
      <c r="AH26" s="86">
        <v>191228949</v>
      </c>
      <c r="AI26" s="126">
        <v>47371711</v>
      </c>
      <c r="AJ26" s="127">
        <f t="shared" si="15"/>
        <v>0.24772248787499218</v>
      </c>
      <c r="AK26" s="128">
        <f t="shared" si="16"/>
        <v>-0.688220047631775</v>
      </c>
    </row>
    <row r="27" spans="1:37" ht="13.5">
      <c r="A27" s="62" t="s">
        <v>97</v>
      </c>
      <c r="B27" s="63" t="s">
        <v>270</v>
      </c>
      <c r="C27" s="64" t="s">
        <v>271</v>
      </c>
      <c r="D27" s="85">
        <v>614021646</v>
      </c>
      <c r="E27" s="86">
        <v>37661004</v>
      </c>
      <c r="F27" s="87">
        <f t="shared" si="0"/>
        <v>651682650</v>
      </c>
      <c r="G27" s="85">
        <v>624432492</v>
      </c>
      <c r="H27" s="86">
        <v>47949880</v>
      </c>
      <c r="I27" s="87">
        <f t="shared" si="1"/>
        <v>672382372</v>
      </c>
      <c r="J27" s="85">
        <v>205070206</v>
      </c>
      <c r="K27" s="86">
        <v>16449440</v>
      </c>
      <c r="L27" s="88">
        <f t="shared" si="2"/>
        <v>221519646</v>
      </c>
      <c r="M27" s="105">
        <f t="shared" si="3"/>
        <v>0.3399195083680684</v>
      </c>
      <c r="N27" s="85">
        <v>91670168</v>
      </c>
      <c r="O27" s="86">
        <v>13519513</v>
      </c>
      <c r="P27" s="88">
        <f t="shared" si="4"/>
        <v>105189681</v>
      </c>
      <c r="Q27" s="105">
        <f t="shared" si="5"/>
        <v>0.1614124313421571</v>
      </c>
      <c r="R27" s="85">
        <v>159539823</v>
      </c>
      <c r="S27" s="86">
        <v>8516009</v>
      </c>
      <c r="T27" s="88">
        <f t="shared" si="6"/>
        <v>168055832</v>
      </c>
      <c r="U27" s="105">
        <f t="shared" si="7"/>
        <v>0.2499408654931245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456280197</v>
      </c>
      <c r="AA27" s="88">
        <f t="shared" si="11"/>
        <v>38484962</v>
      </c>
      <c r="AB27" s="88">
        <f t="shared" si="12"/>
        <v>494765159</v>
      </c>
      <c r="AC27" s="105">
        <f t="shared" si="13"/>
        <v>0.7358389803235353</v>
      </c>
      <c r="AD27" s="85">
        <v>423050884</v>
      </c>
      <c r="AE27" s="86">
        <v>30353341</v>
      </c>
      <c r="AF27" s="88">
        <f t="shared" si="14"/>
        <v>453404225</v>
      </c>
      <c r="AG27" s="86">
        <v>518420652</v>
      </c>
      <c r="AH27" s="86">
        <v>518420652</v>
      </c>
      <c r="AI27" s="126">
        <v>119774421</v>
      </c>
      <c r="AJ27" s="127">
        <f t="shared" si="15"/>
        <v>0.23103713275681773</v>
      </c>
      <c r="AK27" s="128">
        <f t="shared" si="16"/>
        <v>-0.6293465681754509</v>
      </c>
    </row>
    <row r="28" spans="1:37" ht="13.5">
      <c r="A28" s="62" t="s">
        <v>97</v>
      </c>
      <c r="B28" s="63" t="s">
        <v>272</v>
      </c>
      <c r="C28" s="64" t="s">
        <v>273</v>
      </c>
      <c r="D28" s="85">
        <v>924811024</v>
      </c>
      <c r="E28" s="86">
        <v>89083044</v>
      </c>
      <c r="F28" s="87">
        <f t="shared" si="0"/>
        <v>1013894068</v>
      </c>
      <c r="G28" s="85">
        <v>932868280</v>
      </c>
      <c r="H28" s="86">
        <v>105533385</v>
      </c>
      <c r="I28" s="87">
        <f t="shared" si="1"/>
        <v>1038401665</v>
      </c>
      <c r="J28" s="85">
        <v>299971964</v>
      </c>
      <c r="K28" s="86">
        <v>15719667</v>
      </c>
      <c r="L28" s="88">
        <f t="shared" si="2"/>
        <v>315691631</v>
      </c>
      <c r="M28" s="105">
        <f t="shared" si="3"/>
        <v>0.3113654976034439</v>
      </c>
      <c r="N28" s="85">
        <v>237137846</v>
      </c>
      <c r="O28" s="86">
        <v>14649716</v>
      </c>
      <c r="P28" s="88">
        <f t="shared" si="4"/>
        <v>251787562</v>
      </c>
      <c r="Q28" s="105">
        <f t="shared" si="5"/>
        <v>0.24833714876809004</v>
      </c>
      <c r="R28" s="85">
        <v>253060967</v>
      </c>
      <c r="S28" s="86">
        <v>16364628</v>
      </c>
      <c r="T28" s="88">
        <f t="shared" si="6"/>
        <v>269425595</v>
      </c>
      <c r="U28" s="105">
        <f t="shared" si="7"/>
        <v>0.2594618287712395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790170777</v>
      </c>
      <c r="AA28" s="88">
        <f t="shared" si="11"/>
        <v>46734011</v>
      </c>
      <c r="AB28" s="88">
        <f t="shared" si="12"/>
        <v>836904788</v>
      </c>
      <c r="AC28" s="105">
        <f t="shared" si="13"/>
        <v>0.8059547824396064</v>
      </c>
      <c r="AD28" s="85">
        <v>657364372</v>
      </c>
      <c r="AE28" s="86">
        <v>47424124</v>
      </c>
      <c r="AF28" s="88">
        <f t="shared" si="14"/>
        <v>704788496</v>
      </c>
      <c r="AG28" s="86">
        <v>868300596</v>
      </c>
      <c r="AH28" s="86">
        <v>868300596</v>
      </c>
      <c r="AI28" s="126">
        <v>201691408</v>
      </c>
      <c r="AJ28" s="127">
        <f t="shared" si="15"/>
        <v>0.23228293165884226</v>
      </c>
      <c r="AK28" s="128">
        <f t="shared" si="16"/>
        <v>-0.6177213496969451</v>
      </c>
    </row>
    <row r="29" spans="1:37" ht="13.5">
      <c r="A29" s="62" t="s">
        <v>112</v>
      </c>
      <c r="B29" s="63" t="s">
        <v>274</v>
      </c>
      <c r="C29" s="64" t="s">
        <v>275</v>
      </c>
      <c r="D29" s="85">
        <v>768912826</v>
      </c>
      <c r="E29" s="86">
        <v>152920000</v>
      </c>
      <c r="F29" s="87">
        <f t="shared" si="0"/>
        <v>921832826</v>
      </c>
      <c r="G29" s="85">
        <v>816605751</v>
      </c>
      <c r="H29" s="86">
        <v>114035000</v>
      </c>
      <c r="I29" s="87">
        <f t="shared" si="1"/>
        <v>930640751</v>
      </c>
      <c r="J29" s="85">
        <v>259832021</v>
      </c>
      <c r="K29" s="86">
        <v>22160060</v>
      </c>
      <c r="L29" s="88">
        <f t="shared" si="2"/>
        <v>281992081</v>
      </c>
      <c r="M29" s="105">
        <f t="shared" si="3"/>
        <v>0.30590370948669166</v>
      </c>
      <c r="N29" s="85">
        <v>230168023</v>
      </c>
      <c r="O29" s="86">
        <v>21042422</v>
      </c>
      <c r="P29" s="88">
        <f t="shared" si="4"/>
        <v>251210445</v>
      </c>
      <c r="Q29" s="105">
        <f t="shared" si="5"/>
        <v>0.27251193265708246</v>
      </c>
      <c r="R29" s="85">
        <v>220940448</v>
      </c>
      <c r="S29" s="86">
        <v>21327791</v>
      </c>
      <c r="T29" s="88">
        <f t="shared" si="6"/>
        <v>242268239</v>
      </c>
      <c r="U29" s="105">
        <f t="shared" si="7"/>
        <v>0.260324124792167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710940492</v>
      </c>
      <c r="AA29" s="88">
        <f t="shared" si="11"/>
        <v>64530273</v>
      </c>
      <c r="AB29" s="88">
        <f t="shared" si="12"/>
        <v>775470765</v>
      </c>
      <c r="AC29" s="105">
        <f t="shared" si="13"/>
        <v>0.8332654294009096</v>
      </c>
      <c r="AD29" s="85">
        <v>556761123</v>
      </c>
      <c r="AE29" s="86">
        <v>101206285</v>
      </c>
      <c r="AF29" s="88">
        <f t="shared" si="14"/>
        <v>657967408</v>
      </c>
      <c r="AG29" s="86">
        <v>1166178144</v>
      </c>
      <c r="AH29" s="86">
        <v>1166178144</v>
      </c>
      <c r="AI29" s="126">
        <v>225953998</v>
      </c>
      <c r="AJ29" s="127">
        <f t="shared" si="15"/>
        <v>0.1937559875929213</v>
      </c>
      <c r="AK29" s="128">
        <f t="shared" si="16"/>
        <v>-0.6317929489297743</v>
      </c>
    </row>
    <row r="30" spans="1:37" ht="13.5">
      <c r="A30" s="65"/>
      <c r="B30" s="66" t="s">
        <v>276</v>
      </c>
      <c r="C30" s="67"/>
      <c r="D30" s="89">
        <f>SUM(D26:D29)</f>
        <v>2488251584</v>
      </c>
      <c r="E30" s="90">
        <f>SUM(E26:E29)</f>
        <v>313038050</v>
      </c>
      <c r="F30" s="91">
        <f t="shared" si="0"/>
        <v>2801289634</v>
      </c>
      <c r="G30" s="89">
        <f>SUM(G26:G29)</f>
        <v>2552994811</v>
      </c>
      <c r="H30" s="90">
        <f>SUM(H26:H29)</f>
        <v>307772267</v>
      </c>
      <c r="I30" s="91">
        <f t="shared" si="1"/>
        <v>2860767078</v>
      </c>
      <c r="J30" s="89">
        <f>SUM(J26:J29)</f>
        <v>831042154</v>
      </c>
      <c r="K30" s="90">
        <f>SUM(K26:K29)</f>
        <v>63208292</v>
      </c>
      <c r="L30" s="90">
        <f t="shared" si="2"/>
        <v>894250446</v>
      </c>
      <c r="M30" s="106">
        <f t="shared" si="3"/>
        <v>0.31922812805439454</v>
      </c>
      <c r="N30" s="89">
        <f>SUM(N26:N29)</f>
        <v>616301783</v>
      </c>
      <c r="O30" s="90">
        <f>SUM(O26:O29)</f>
        <v>57147681</v>
      </c>
      <c r="P30" s="90">
        <f t="shared" si="4"/>
        <v>673449464</v>
      </c>
      <c r="Q30" s="106">
        <f t="shared" si="5"/>
        <v>0.24040693822808043</v>
      </c>
      <c r="R30" s="89">
        <f>SUM(R26:R29)</f>
        <v>676935610</v>
      </c>
      <c r="S30" s="90">
        <f>SUM(S26:S29)</f>
        <v>51921725</v>
      </c>
      <c r="T30" s="90">
        <f t="shared" si="6"/>
        <v>728857335</v>
      </c>
      <c r="U30" s="106">
        <f t="shared" si="7"/>
        <v>0.2547768885503093</v>
      </c>
      <c r="V30" s="89">
        <f>SUM(V26:V29)</f>
        <v>0</v>
      </c>
      <c r="W30" s="90">
        <f>SUM(W26:W29)</f>
        <v>0</v>
      </c>
      <c r="X30" s="90">
        <f t="shared" si="8"/>
        <v>0</v>
      </c>
      <c r="Y30" s="106">
        <f t="shared" si="9"/>
        <v>0</v>
      </c>
      <c r="Z30" s="89">
        <f t="shared" si="10"/>
        <v>2124279547</v>
      </c>
      <c r="AA30" s="90">
        <f t="shared" si="11"/>
        <v>172277698</v>
      </c>
      <c r="AB30" s="90">
        <f t="shared" si="12"/>
        <v>2296557245</v>
      </c>
      <c r="AC30" s="106">
        <f t="shared" si="13"/>
        <v>0.8027767316888844</v>
      </c>
      <c r="AD30" s="89">
        <f>SUM(AD26:AD29)</f>
        <v>1787341325</v>
      </c>
      <c r="AE30" s="90">
        <f>SUM(AE26:AE29)</f>
        <v>186326266</v>
      </c>
      <c r="AF30" s="90">
        <f t="shared" si="14"/>
        <v>1973667591</v>
      </c>
      <c r="AG30" s="90">
        <f>SUM(AG26:AG29)</f>
        <v>2744128341</v>
      </c>
      <c r="AH30" s="90">
        <f>SUM(AH26:AH29)</f>
        <v>2744128341</v>
      </c>
      <c r="AI30" s="91">
        <f>SUM(AI26:AI29)</f>
        <v>594791538</v>
      </c>
      <c r="AJ30" s="129">
        <f t="shared" si="15"/>
        <v>0.21675062682500096</v>
      </c>
      <c r="AK30" s="130">
        <f t="shared" si="16"/>
        <v>-0.6307091739644419</v>
      </c>
    </row>
    <row r="31" spans="1:37" ht="13.5">
      <c r="A31" s="62" t="s">
        <v>97</v>
      </c>
      <c r="B31" s="63" t="s">
        <v>277</v>
      </c>
      <c r="C31" s="64" t="s">
        <v>278</v>
      </c>
      <c r="D31" s="85">
        <v>340153600</v>
      </c>
      <c r="E31" s="86">
        <v>15610000</v>
      </c>
      <c r="F31" s="87">
        <f t="shared" si="0"/>
        <v>355763600</v>
      </c>
      <c r="G31" s="85">
        <v>338153618</v>
      </c>
      <c r="H31" s="86">
        <v>15610000</v>
      </c>
      <c r="I31" s="87">
        <f t="shared" si="1"/>
        <v>353763618</v>
      </c>
      <c r="J31" s="85">
        <v>97862717</v>
      </c>
      <c r="K31" s="86">
        <v>1593604</v>
      </c>
      <c r="L31" s="88">
        <f t="shared" si="2"/>
        <v>99456321</v>
      </c>
      <c r="M31" s="105">
        <f t="shared" si="3"/>
        <v>0.27955732683163764</v>
      </c>
      <c r="N31" s="85">
        <v>75387757</v>
      </c>
      <c r="O31" s="86">
        <v>898948</v>
      </c>
      <c r="P31" s="88">
        <f t="shared" si="4"/>
        <v>76286705</v>
      </c>
      <c r="Q31" s="105">
        <f t="shared" si="5"/>
        <v>0.2144308889386098</v>
      </c>
      <c r="R31" s="85">
        <v>74555938</v>
      </c>
      <c r="S31" s="86">
        <v>3599734</v>
      </c>
      <c r="T31" s="88">
        <f t="shared" si="6"/>
        <v>78155672</v>
      </c>
      <c r="U31" s="105">
        <f t="shared" si="7"/>
        <v>0.22092625703528393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247806412</v>
      </c>
      <c r="AA31" s="88">
        <f t="shared" si="11"/>
        <v>6092286</v>
      </c>
      <c r="AB31" s="88">
        <f t="shared" si="12"/>
        <v>253898698</v>
      </c>
      <c r="AC31" s="105">
        <f t="shared" si="13"/>
        <v>0.7177072063979174</v>
      </c>
      <c r="AD31" s="85">
        <v>250082730</v>
      </c>
      <c r="AE31" s="86">
        <v>8190468</v>
      </c>
      <c r="AF31" s="88">
        <f t="shared" si="14"/>
        <v>258273198</v>
      </c>
      <c r="AG31" s="86">
        <v>402392596</v>
      </c>
      <c r="AH31" s="86">
        <v>402392596</v>
      </c>
      <c r="AI31" s="126">
        <v>68253435</v>
      </c>
      <c r="AJ31" s="127">
        <f t="shared" si="15"/>
        <v>0.16961901306951482</v>
      </c>
      <c r="AK31" s="128">
        <f t="shared" si="16"/>
        <v>-0.6973914730401101</v>
      </c>
    </row>
    <row r="32" spans="1:37" ht="13.5">
      <c r="A32" s="62" t="s">
        <v>97</v>
      </c>
      <c r="B32" s="63" t="s">
        <v>279</v>
      </c>
      <c r="C32" s="64" t="s">
        <v>280</v>
      </c>
      <c r="D32" s="85">
        <v>217477519</v>
      </c>
      <c r="E32" s="86">
        <v>89678002</v>
      </c>
      <c r="F32" s="87">
        <f t="shared" si="0"/>
        <v>307155521</v>
      </c>
      <c r="G32" s="85">
        <v>222523322</v>
      </c>
      <c r="H32" s="86">
        <v>94581112</v>
      </c>
      <c r="I32" s="87">
        <f t="shared" si="1"/>
        <v>317104434</v>
      </c>
      <c r="J32" s="85">
        <v>5324701</v>
      </c>
      <c r="K32" s="86">
        <v>2749771</v>
      </c>
      <c r="L32" s="88">
        <f t="shared" si="2"/>
        <v>8074472</v>
      </c>
      <c r="M32" s="105">
        <f t="shared" si="3"/>
        <v>0.026287894724184364</v>
      </c>
      <c r="N32" s="85">
        <v>16325039</v>
      </c>
      <c r="O32" s="86">
        <v>8864575</v>
      </c>
      <c r="P32" s="88">
        <f t="shared" si="4"/>
        <v>25189614</v>
      </c>
      <c r="Q32" s="105">
        <f t="shared" si="5"/>
        <v>0.08200931540475224</v>
      </c>
      <c r="R32" s="85">
        <v>78102509</v>
      </c>
      <c r="S32" s="86">
        <v>14280986</v>
      </c>
      <c r="T32" s="88">
        <f t="shared" si="6"/>
        <v>92383495</v>
      </c>
      <c r="U32" s="105">
        <f t="shared" si="7"/>
        <v>0.2913346049270317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99752249</v>
      </c>
      <c r="AA32" s="88">
        <f t="shared" si="11"/>
        <v>25895332</v>
      </c>
      <c r="AB32" s="88">
        <f t="shared" si="12"/>
        <v>125647581</v>
      </c>
      <c r="AC32" s="105">
        <f t="shared" si="13"/>
        <v>0.3962340715803425</v>
      </c>
      <c r="AD32" s="85">
        <v>187000980</v>
      </c>
      <c r="AE32" s="86">
        <v>36877878</v>
      </c>
      <c r="AF32" s="88">
        <f t="shared" si="14"/>
        <v>223878858</v>
      </c>
      <c r="AG32" s="86">
        <v>306654681</v>
      </c>
      <c r="AH32" s="86">
        <v>306654681</v>
      </c>
      <c r="AI32" s="126">
        <v>44201512</v>
      </c>
      <c r="AJ32" s="127">
        <f t="shared" si="15"/>
        <v>0.14414099878031864</v>
      </c>
      <c r="AK32" s="128">
        <f t="shared" si="16"/>
        <v>-0.5873505170372095</v>
      </c>
    </row>
    <row r="33" spans="1:37" ht="13.5">
      <c r="A33" s="62" t="s">
        <v>97</v>
      </c>
      <c r="B33" s="63" t="s">
        <v>281</v>
      </c>
      <c r="C33" s="64" t="s">
        <v>282</v>
      </c>
      <c r="D33" s="85">
        <v>219661602</v>
      </c>
      <c r="E33" s="86">
        <v>60770313</v>
      </c>
      <c r="F33" s="87">
        <f t="shared" si="0"/>
        <v>280431915</v>
      </c>
      <c r="G33" s="85">
        <v>219805610</v>
      </c>
      <c r="H33" s="86">
        <v>59661614</v>
      </c>
      <c r="I33" s="87">
        <f t="shared" si="1"/>
        <v>279467224</v>
      </c>
      <c r="J33" s="85">
        <v>80528054</v>
      </c>
      <c r="K33" s="86">
        <v>8411995</v>
      </c>
      <c r="L33" s="88">
        <f t="shared" si="2"/>
        <v>88940049</v>
      </c>
      <c r="M33" s="105">
        <f t="shared" si="3"/>
        <v>0.31715380540763344</v>
      </c>
      <c r="N33" s="85">
        <v>68617848</v>
      </c>
      <c r="O33" s="86">
        <v>11784455</v>
      </c>
      <c r="P33" s="88">
        <f t="shared" si="4"/>
        <v>80402303</v>
      </c>
      <c r="Q33" s="105">
        <f t="shared" si="5"/>
        <v>0.2867088184310263</v>
      </c>
      <c r="R33" s="85">
        <v>55259941</v>
      </c>
      <c r="S33" s="86">
        <v>9207891</v>
      </c>
      <c r="T33" s="88">
        <f t="shared" si="6"/>
        <v>64467832</v>
      </c>
      <c r="U33" s="105">
        <f t="shared" si="7"/>
        <v>0.23068119072167118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204405843</v>
      </c>
      <c r="AA33" s="88">
        <f t="shared" si="11"/>
        <v>29404341</v>
      </c>
      <c r="AB33" s="88">
        <f t="shared" si="12"/>
        <v>233810184</v>
      </c>
      <c r="AC33" s="105">
        <f t="shared" si="13"/>
        <v>0.8366282838233653</v>
      </c>
      <c r="AD33" s="85">
        <v>177123741</v>
      </c>
      <c r="AE33" s="86">
        <v>-103180275</v>
      </c>
      <c r="AF33" s="88">
        <f t="shared" si="14"/>
        <v>73943466</v>
      </c>
      <c r="AG33" s="86">
        <v>197478040</v>
      </c>
      <c r="AH33" s="86">
        <v>197478040</v>
      </c>
      <c r="AI33" s="126">
        <v>48639098</v>
      </c>
      <c r="AJ33" s="127">
        <f t="shared" si="15"/>
        <v>0.2463013001344352</v>
      </c>
      <c r="AK33" s="128">
        <f t="shared" si="16"/>
        <v>-0.12814700895952047</v>
      </c>
    </row>
    <row r="34" spans="1:37" ht="13.5">
      <c r="A34" s="62" t="s">
        <v>97</v>
      </c>
      <c r="B34" s="63" t="s">
        <v>283</v>
      </c>
      <c r="C34" s="64" t="s">
        <v>284</v>
      </c>
      <c r="D34" s="85">
        <v>298328718</v>
      </c>
      <c r="E34" s="86">
        <v>56361520</v>
      </c>
      <c r="F34" s="87">
        <f t="shared" si="0"/>
        <v>354690238</v>
      </c>
      <c r="G34" s="85">
        <v>286895482</v>
      </c>
      <c r="H34" s="86">
        <v>40902599</v>
      </c>
      <c r="I34" s="87">
        <f t="shared" si="1"/>
        <v>327798081</v>
      </c>
      <c r="J34" s="85">
        <v>89928390</v>
      </c>
      <c r="K34" s="86">
        <v>7091967</v>
      </c>
      <c r="L34" s="88">
        <f t="shared" si="2"/>
        <v>97020357</v>
      </c>
      <c r="M34" s="105">
        <f t="shared" si="3"/>
        <v>0.2735354588473337</v>
      </c>
      <c r="N34" s="85">
        <v>81436616</v>
      </c>
      <c r="O34" s="86">
        <v>6224490</v>
      </c>
      <c r="P34" s="88">
        <f t="shared" si="4"/>
        <v>87661106</v>
      </c>
      <c r="Q34" s="105">
        <f t="shared" si="5"/>
        <v>0.2471483469471748</v>
      </c>
      <c r="R34" s="85">
        <v>67377065</v>
      </c>
      <c r="S34" s="86">
        <v>2070305</v>
      </c>
      <c r="T34" s="88">
        <f t="shared" si="6"/>
        <v>69447370</v>
      </c>
      <c r="U34" s="105">
        <f t="shared" si="7"/>
        <v>0.21186020915113288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f t="shared" si="10"/>
        <v>238742071</v>
      </c>
      <c r="AA34" s="88">
        <f t="shared" si="11"/>
        <v>15386762</v>
      </c>
      <c r="AB34" s="88">
        <f t="shared" si="12"/>
        <v>254128833</v>
      </c>
      <c r="AC34" s="105">
        <f t="shared" si="13"/>
        <v>0.7752602828690751</v>
      </c>
      <c r="AD34" s="85">
        <v>225708519</v>
      </c>
      <c r="AE34" s="86">
        <v>27718895</v>
      </c>
      <c r="AF34" s="88">
        <f t="shared" si="14"/>
        <v>253427414</v>
      </c>
      <c r="AG34" s="86">
        <v>323586146</v>
      </c>
      <c r="AH34" s="86">
        <v>323586146</v>
      </c>
      <c r="AI34" s="126">
        <v>68253388</v>
      </c>
      <c r="AJ34" s="127">
        <f t="shared" si="15"/>
        <v>0.21092802903867214</v>
      </c>
      <c r="AK34" s="128">
        <f t="shared" si="16"/>
        <v>-0.7259674125073146</v>
      </c>
    </row>
    <row r="35" spans="1:37" ht="13.5">
      <c r="A35" s="62" t="s">
        <v>112</v>
      </c>
      <c r="B35" s="63" t="s">
        <v>285</v>
      </c>
      <c r="C35" s="64" t="s">
        <v>286</v>
      </c>
      <c r="D35" s="85">
        <v>460653754</v>
      </c>
      <c r="E35" s="86">
        <v>296462000</v>
      </c>
      <c r="F35" s="87">
        <f t="shared" si="0"/>
        <v>757115754</v>
      </c>
      <c r="G35" s="85">
        <v>457277813</v>
      </c>
      <c r="H35" s="86">
        <v>318969499</v>
      </c>
      <c r="I35" s="87">
        <f t="shared" si="1"/>
        <v>776247312</v>
      </c>
      <c r="J35" s="85">
        <v>36903799</v>
      </c>
      <c r="K35" s="86">
        <v>18762235</v>
      </c>
      <c r="L35" s="88">
        <f t="shared" si="2"/>
        <v>55666034</v>
      </c>
      <c r="M35" s="105">
        <f t="shared" si="3"/>
        <v>0.07352380888378661</v>
      </c>
      <c r="N35" s="85">
        <v>143545098</v>
      </c>
      <c r="O35" s="86">
        <v>71729012</v>
      </c>
      <c r="P35" s="88">
        <f t="shared" si="4"/>
        <v>215274110</v>
      </c>
      <c r="Q35" s="105">
        <f t="shared" si="5"/>
        <v>0.2843344744349356</v>
      </c>
      <c r="R35" s="85">
        <v>115053520</v>
      </c>
      <c r="S35" s="86">
        <v>44328680</v>
      </c>
      <c r="T35" s="88">
        <f t="shared" si="6"/>
        <v>159382200</v>
      </c>
      <c r="U35" s="105">
        <f t="shared" si="7"/>
        <v>0.20532399602048476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295502417</v>
      </c>
      <c r="AA35" s="88">
        <f t="shared" si="11"/>
        <v>134819927</v>
      </c>
      <c r="AB35" s="88">
        <f t="shared" si="12"/>
        <v>430322344</v>
      </c>
      <c r="AC35" s="105">
        <f t="shared" si="13"/>
        <v>0.5543624272157222</v>
      </c>
      <c r="AD35" s="85">
        <v>370167792</v>
      </c>
      <c r="AE35" s="86">
        <v>174675852</v>
      </c>
      <c r="AF35" s="88">
        <f t="shared" si="14"/>
        <v>544843644</v>
      </c>
      <c r="AG35" s="86">
        <v>697255097</v>
      </c>
      <c r="AH35" s="86">
        <v>697255097</v>
      </c>
      <c r="AI35" s="126">
        <v>149545590</v>
      </c>
      <c r="AJ35" s="127">
        <f t="shared" si="15"/>
        <v>0.21447758595589012</v>
      </c>
      <c r="AK35" s="128">
        <f t="shared" si="16"/>
        <v>-0.7074716723684493</v>
      </c>
    </row>
    <row r="36" spans="1:37" ht="13.5">
      <c r="A36" s="65"/>
      <c r="B36" s="66" t="s">
        <v>287</v>
      </c>
      <c r="C36" s="67"/>
      <c r="D36" s="89">
        <f>SUM(D31:D35)</f>
        <v>1536275193</v>
      </c>
      <c r="E36" s="90">
        <f>SUM(E31:E35)</f>
        <v>518881835</v>
      </c>
      <c r="F36" s="91">
        <f t="shared" si="0"/>
        <v>2055157028</v>
      </c>
      <c r="G36" s="89">
        <f>SUM(G31:G35)</f>
        <v>1524655845</v>
      </c>
      <c r="H36" s="90">
        <f>SUM(H31:H35)</f>
        <v>529724824</v>
      </c>
      <c r="I36" s="91">
        <f t="shared" si="1"/>
        <v>2054380669</v>
      </c>
      <c r="J36" s="89">
        <f>SUM(J31:J35)</f>
        <v>310547661</v>
      </c>
      <c r="K36" s="90">
        <f>SUM(K31:K35)</f>
        <v>38609572</v>
      </c>
      <c r="L36" s="90">
        <f t="shared" si="2"/>
        <v>349157233</v>
      </c>
      <c r="M36" s="106">
        <f t="shared" si="3"/>
        <v>0.16989321411599698</v>
      </c>
      <c r="N36" s="89">
        <f>SUM(N31:N35)</f>
        <v>385312358</v>
      </c>
      <c r="O36" s="90">
        <f>SUM(O31:O35)</f>
        <v>99501480</v>
      </c>
      <c r="P36" s="90">
        <f t="shared" si="4"/>
        <v>484813838</v>
      </c>
      <c r="Q36" s="106">
        <f t="shared" si="5"/>
        <v>0.2359011167491188</v>
      </c>
      <c r="R36" s="89">
        <f>SUM(R31:R35)</f>
        <v>390348973</v>
      </c>
      <c r="S36" s="90">
        <f>SUM(S31:S35)</f>
        <v>73487596</v>
      </c>
      <c r="T36" s="90">
        <f t="shared" si="6"/>
        <v>463836569</v>
      </c>
      <c r="U36" s="106">
        <f t="shared" si="7"/>
        <v>0.22577927060897593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f t="shared" si="10"/>
        <v>1086208992</v>
      </c>
      <c r="AA36" s="90">
        <f t="shared" si="11"/>
        <v>211598648</v>
      </c>
      <c r="AB36" s="90">
        <f t="shared" si="12"/>
        <v>1297807640</v>
      </c>
      <c r="AC36" s="106">
        <f t="shared" si="13"/>
        <v>0.6317269528396249</v>
      </c>
      <c r="AD36" s="89">
        <f>SUM(AD31:AD35)</f>
        <v>1210083762</v>
      </c>
      <c r="AE36" s="90">
        <f>SUM(AE31:AE35)</f>
        <v>144282818</v>
      </c>
      <c r="AF36" s="90">
        <f t="shared" si="14"/>
        <v>1354366580</v>
      </c>
      <c r="AG36" s="90">
        <f>SUM(AG31:AG35)</f>
        <v>1927366560</v>
      </c>
      <c r="AH36" s="90">
        <f>SUM(AH31:AH35)</f>
        <v>1927366560</v>
      </c>
      <c r="AI36" s="91">
        <f>SUM(AI31:AI35)</f>
        <v>378893023</v>
      </c>
      <c r="AJ36" s="129">
        <f t="shared" si="15"/>
        <v>0.1965858653270398</v>
      </c>
      <c r="AK36" s="130">
        <f t="shared" si="16"/>
        <v>-0.6575250926525372</v>
      </c>
    </row>
    <row r="37" spans="1:37" ht="13.5">
      <c r="A37" s="62" t="s">
        <v>97</v>
      </c>
      <c r="B37" s="63" t="s">
        <v>65</v>
      </c>
      <c r="C37" s="64" t="s">
        <v>66</v>
      </c>
      <c r="D37" s="85">
        <v>1978515125</v>
      </c>
      <c r="E37" s="86">
        <v>10543000</v>
      </c>
      <c r="F37" s="87">
        <f t="shared" si="0"/>
        <v>1989058125</v>
      </c>
      <c r="G37" s="85">
        <v>1913824741</v>
      </c>
      <c r="H37" s="86">
        <v>151271934</v>
      </c>
      <c r="I37" s="87">
        <f t="shared" si="1"/>
        <v>2065096675</v>
      </c>
      <c r="J37" s="85">
        <v>540133009</v>
      </c>
      <c r="K37" s="86">
        <v>22652032</v>
      </c>
      <c r="L37" s="88">
        <f t="shared" si="2"/>
        <v>562785041</v>
      </c>
      <c r="M37" s="105">
        <f t="shared" si="3"/>
        <v>0.2829404701282925</v>
      </c>
      <c r="N37" s="85">
        <v>357070324</v>
      </c>
      <c r="O37" s="86">
        <v>23764097</v>
      </c>
      <c r="P37" s="88">
        <f t="shared" si="4"/>
        <v>380834421</v>
      </c>
      <c r="Q37" s="105">
        <f t="shared" si="5"/>
        <v>0.19146470191764758</v>
      </c>
      <c r="R37" s="85">
        <v>617612842</v>
      </c>
      <c r="S37" s="86">
        <v>13656750</v>
      </c>
      <c r="T37" s="88">
        <f t="shared" si="6"/>
        <v>631269592</v>
      </c>
      <c r="U37" s="105">
        <f t="shared" si="7"/>
        <v>0.30568524933584523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1514816175</v>
      </c>
      <c r="AA37" s="88">
        <f t="shared" si="11"/>
        <v>60072879</v>
      </c>
      <c r="AB37" s="88">
        <f t="shared" si="12"/>
        <v>1574889054</v>
      </c>
      <c r="AC37" s="105">
        <f t="shared" si="13"/>
        <v>0.7626224346131398</v>
      </c>
      <c r="AD37" s="85">
        <v>1390541119</v>
      </c>
      <c r="AE37" s="86">
        <v>0</v>
      </c>
      <c r="AF37" s="88">
        <f t="shared" si="14"/>
        <v>1390541119</v>
      </c>
      <c r="AG37" s="86">
        <v>1769823398</v>
      </c>
      <c r="AH37" s="86">
        <v>1769823398</v>
      </c>
      <c r="AI37" s="126">
        <v>414915233</v>
      </c>
      <c r="AJ37" s="127">
        <f t="shared" si="15"/>
        <v>0.23443877703779797</v>
      </c>
      <c r="AK37" s="128">
        <f t="shared" si="16"/>
        <v>-0.546025943875738</v>
      </c>
    </row>
    <row r="38" spans="1:37" ht="13.5">
      <c r="A38" s="62" t="s">
        <v>97</v>
      </c>
      <c r="B38" s="63" t="s">
        <v>288</v>
      </c>
      <c r="C38" s="64" t="s">
        <v>289</v>
      </c>
      <c r="D38" s="85">
        <v>90200273</v>
      </c>
      <c r="E38" s="86">
        <v>18594826</v>
      </c>
      <c r="F38" s="87">
        <f t="shared" si="0"/>
        <v>108795099</v>
      </c>
      <c r="G38" s="85">
        <v>92653727</v>
      </c>
      <c r="H38" s="86">
        <v>17934828</v>
      </c>
      <c r="I38" s="87">
        <f t="shared" si="1"/>
        <v>110588555</v>
      </c>
      <c r="J38" s="85">
        <v>62104214</v>
      </c>
      <c r="K38" s="86">
        <v>793410917</v>
      </c>
      <c r="L38" s="88">
        <f t="shared" si="2"/>
        <v>855515131</v>
      </c>
      <c r="M38" s="105">
        <f t="shared" si="3"/>
        <v>7.863544763169893</v>
      </c>
      <c r="N38" s="85">
        <v>22135259</v>
      </c>
      <c r="O38" s="86">
        <v>2878027</v>
      </c>
      <c r="P38" s="88">
        <f t="shared" si="4"/>
        <v>25013286</v>
      </c>
      <c r="Q38" s="105">
        <f t="shared" si="5"/>
        <v>0.22991188233580265</v>
      </c>
      <c r="R38" s="85">
        <v>74575077</v>
      </c>
      <c r="S38" s="86">
        <v>165959375</v>
      </c>
      <c r="T38" s="88">
        <f t="shared" si="6"/>
        <v>240534452</v>
      </c>
      <c r="U38" s="105">
        <f t="shared" si="7"/>
        <v>2.175039288649716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158814550</v>
      </c>
      <c r="AA38" s="88">
        <f t="shared" si="11"/>
        <v>962248319</v>
      </c>
      <c r="AB38" s="88">
        <f t="shared" si="12"/>
        <v>1121062869</v>
      </c>
      <c r="AC38" s="105">
        <f t="shared" si="13"/>
        <v>10.137241317602893</v>
      </c>
      <c r="AD38" s="85">
        <v>63922305</v>
      </c>
      <c r="AE38" s="86">
        <v>4513686</v>
      </c>
      <c r="AF38" s="88">
        <f t="shared" si="14"/>
        <v>68435991</v>
      </c>
      <c r="AG38" s="86">
        <v>329277730</v>
      </c>
      <c r="AH38" s="86">
        <v>329277730</v>
      </c>
      <c r="AI38" s="126">
        <v>19126124</v>
      </c>
      <c r="AJ38" s="127">
        <f t="shared" si="15"/>
        <v>0.05808508215845633</v>
      </c>
      <c r="AK38" s="128">
        <f t="shared" si="16"/>
        <v>2.5147361568856366</v>
      </c>
    </row>
    <row r="39" spans="1:37" ht="13.5">
      <c r="A39" s="62" t="s">
        <v>97</v>
      </c>
      <c r="B39" s="63" t="s">
        <v>290</v>
      </c>
      <c r="C39" s="64" t="s">
        <v>291</v>
      </c>
      <c r="D39" s="85">
        <v>113966520</v>
      </c>
      <c r="E39" s="86">
        <v>67086000</v>
      </c>
      <c r="F39" s="87">
        <f t="shared" si="0"/>
        <v>181052520</v>
      </c>
      <c r="G39" s="85">
        <v>143187159</v>
      </c>
      <c r="H39" s="86">
        <v>90430008</v>
      </c>
      <c r="I39" s="87">
        <f t="shared" si="1"/>
        <v>233617167</v>
      </c>
      <c r="J39" s="85">
        <v>48000619</v>
      </c>
      <c r="K39" s="86">
        <v>18658940</v>
      </c>
      <c r="L39" s="88">
        <f t="shared" si="2"/>
        <v>66659559</v>
      </c>
      <c r="M39" s="105">
        <f t="shared" si="3"/>
        <v>0.36817802370273556</v>
      </c>
      <c r="N39" s="85">
        <v>39473629</v>
      </c>
      <c r="O39" s="86">
        <v>14528949</v>
      </c>
      <c r="P39" s="88">
        <f t="shared" si="4"/>
        <v>54002578</v>
      </c>
      <c r="Q39" s="105">
        <f t="shared" si="5"/>
        <v>0.2982702367246808</v>
      </c>
      <c r="R39" s="85">
        <v>32209239</v>
      </c>
      <c r="S39" s="86">
        <v>4877564</v>
      </c>
      <c r="T39" s="88">
        <f t="shared" si="6"/>
        <v>37086803</v>
      </c>
      <c r="U39" s="105">
        <f t="shared" si="7"/>
        <v>0.1587503327612906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119683487</v>
      </c>
      <c r="AA39" s="88">
        <f t="shared" si="11"/>
        <v>38065453</v>
      </c>
      <c r="AB39" s="88">
        <f t="shared" si="12"/>
        <v>157748940</v>
      </c>
      <c r="AC39" s="105">
        <f t="shared" si="13"/>
        <v>0.6752454968345712</v>
      </c>
      <c r="AD39" s="85">
        <v>113152733</v>
      </c>
      <c r="AE39" s="86">
        <v>29575561</v>
      </c>
      <c r="AF39" s="88">
        <f t="shared" si="14"/>
        <v>142728294</v>
      </c>
      <c r="AG39" s="86">
        <v>184317253</v>
      </c>
      <c r="AH39" s="86">
        <v>184317253</v>
      </c>
      <c r="AI39" s="126">
        <v>37905015</v>
      </c>
      <c r="AJ39" s="127">
        <f t="shared" si="15"/>
        <v>0.20565093274257945</v>
      </c>
      <c r="AK39" s="128">
        <f t="shared" si="16"/>
        <v>-0.7401580166018098</v>
      </c>
    </row>
    <row r="40" spans="1:37" ht="13.5">
      <c r="A40" s="62" t="s">
        <v>112</v>
      </c>
      <c r="B40" s="63" t="s">
        <v>292</v>
      </c>
      <c r="C40" s="64" t="s">
        <v>293</v>
      </c>
      <c r="D40" s="85">
        <v>208146557</v>
      </c>
      <c r="E40" s="86">
        <v>87456804</v>
      </c>
      <c r="F40" s="87">
        <f t="shared" si="0"/>
        <v>295603361</v>
      </c>
      <c r="G40" s="85">
        <v>207410558</v>
      </c>
      <c r="H40" s="86">
        <v>98019804</v>
      </c>
      <c r="I40" s="87">
        <f t="shared" si="1"/>
        <v>305430362</v>
      </c>
      <c r="J40" s="85">
        <v>139714150</v>
      </c>
      <c r="K40" s="86">
        <v>0</v>
      </c>
      <c r="L40" s="88">
        <f t="shared" si="2"/>
        <v>139714150</v>
      </c>
      <c r="M40" s="105">
        <f t="shared" si="3"/>
        <v>0.4726406003211851</v>
      </c>
      <c r="N40" s="85">
        <v>30409704</v>
      </c>
      <c r="O40" s="86">
        <v>12406454</v>
      </c>
      <c r="P40" s="88">
        <f t="shared" si="4"/>
        <v>42816158</v>
      </c>
      <c r="Q40" s="105">
        <f t="shared" si="5"/>
        <v>0.14484327192747987</v>
      </c>
      <c r="R40" s="85">
        <v>50514540</v>
      </c>
      <c r="S40" s="86">
        <v>1503181</v>
      </c>
      <c r="T40" s="88">
        <f t="shared" si="6"/>
        <v>52017721</v>
      </c>
      <c r="U40" s="105">
        <f t="shared" si="7"/>
        <v>0.17030959417191144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f t="shared" si="10"/>
        <v>220638394</v>
      </c>
      <c r="AA40" s="88">
        <f t="shared" si="11"/>
        <v>13909635</v>
      </c>
      <c r="AB40" s="88">
        <f t="shared" si="12"/>
        <v>234548029</v>
      </c>
      <c r="AC40" s="105">
        <f t="shared" si="13"/>
        <v>0.7679263694157558</v>
      </c>
      <c r="AD40" s="85">
        <v>253534829</v>
      </c>
      <c r="AE40" s="86">
        <v>70545746</v>
      </c>
      <c r="AF40" s="88">
        <f t="shared" si="14"/>
        <v>324080575</v>
      </c>
      <c r="AG40" s="86">
        <v>376308305</v>
      </c>
      <c r="AH40" s="86">
        <v>376308305</v>
      </c>
      <c r="AI40" s="126">
        <v>97375885</v>
      </c>
      <c r="AJ40" s="127">
        <f t="shared" si="15"/>
        <v>0.25876623955987366</v>
      </c>
      <c r="AK40" s="128">
        <f t="shared" si="16"/>
        <v>-0.8394913950026163</v>
      </c>
    </row>
    <row r="41" spans="1:37" ht="13.5">
      <c r="A41" s="65"/>
      <c r="B41" s="66" t="s">
        <v>294</v>
      </c>
      <c r="C41" s="67"/>
      <c r="D41" s="89">
        <f>SUM(D37:D40)</f>
        <v>2390828475</v>
      </c>
      <c r="E41" s="90">
        <f>SUM(E37:E40)</f>
        <v>183680630</v>
      </c>
      <c r="F41" s="91">
        <f t="shared" si="0"/>
        <v>2574509105</v>
      </c>
      <c r="G41" s="89">
        <f>SUM(G37:G40)</f>
        <v>2357076185</v>
      </c>
      <c r="H41" s="90">
        <f>SUM(H37:H40)</f>
        <v>357656574</v>
      </c>
      <c r="I41" s="91">
        <f t="shared" si="1"/>
        <v>2714732759</v>
      </c>
      <c r="J41" s="89">
        <f>SUM(J37:J40)</f>
        <v>789951992</v>
      </c>
      <c r="K41" s="90">
        <f>SUM(K37:K40)</f>
        <v>834721889</v>
      </c>
      <c r="L41" s="90">
        <f t="shared" si="2"/>
        <v>1624673881</v>
      </c>
      <c r="M41" s="106">
        <f t="shared" si="3"/>
        <v>0.6310616178613204</v>
      </c>
      <c r="N41" s="89">
        <f>SUM(N37:N40)</f>
        <v>449088916</v>
      </c>
      <c r="O41" s="90">
        <f>SUM(O37:O40)</f>
        <v>53577527</v>
      </c>
      <c r="P41" s="90">
        <f t="shared" si="4"/>
        <v>502666443</v>
      </c>
      <c r="Q41" s="106">
        <f t="shared" si="5"/>
        <v>0.19524749088040222</v>
      </c>
      <c r="R41" s="89">
        <f>SUM(R37:R40)</f>
        <v>774911698</v>
      </c>
      <c r="S41" s="90">
        <f>SUM(S37:S40)</f>
        <v>185996870</v>
      </c>
      <c r="T41" s="90">
        <f t="shared" si="6"/>
        <v>960908568</v>
      </c>
      <c r="U41" s="106">
        <f t="shared" si="7"/>
        <v>0.3539606485442643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f t="shared" si="10"/>
        <v>2013952606</v>
      </c>
      <c r="AA41" s="90">
        <f t="shared" si="11"/>
        <v>1074296286</v>
      </c>
      <c r="AB41" s="90">
        <f t="shared" si="12"/>
        <v>3088248892</v>
      </c>
      <c r="AC41" s="106">
        <f t="shared" si="13"/>
        <v>1.1375885459670765</v>
      </c>
      <c r="AD41" s="89">
        <f>SUM(AD37:AD40)</f>
        <v>1821150986</v>
      </c>
      <c r="AE41" s="90">
        <f>SUM(AE37:AE40)</f>
        <v>104634993</v>
      </c>
      <c r="AF41" s="90">
        <f t="shared" si="14"/>
        <v>1925785979</v>
      </c>
      <c r="AG41" s="90">
        <f>SUM(AG37:AG40)</f>
        <v>2659726686</v>
      </c>
      <c r="AH41" s="90">
        <f>SUM(AH37:AH40)</f>
        <v>2659726686</v>
      </c>
      <c r="AI41" s="91">
        <f>SUM(AI37:AI40)</f>
        <v>569322257</v>
      </c>
      <c r="AJ41" s="129">
        <f t="shared" si="15"/>
        <v>0.21405291754101685</v>
      </c>
      <c r="AK41" s="130">
        <f t="shared" si="16"/>
        <v>-0.5010304475791387</v>
      </c>
    </row>
    <row r="42" spans="1:37" ht="13.5">
      <c r="A42" s="62" t="s">
        <v>97</v>
      </c>
      <c r="B42" s="63" t="s">
        <v>295</v>
      </c>
      <c r="C42" s="64" t="s">
        <v>296</v>
      </c>
      <c r="D42" s="85">
        <v>141416800</v>
      </c>
      <c r="E42" s="86">
        <v>20900001</v>
      </c>
      <c r="F42" s="87">
        <f aca="true" t="shared" si="17" ref="F42:F74">$D42+$E42</f>
        <v>162316801</v>
      </c>
      <c r="G42" s="85">
        <v>143554583</v>
      </c>
      <c r="H42" s="86">
        <v>31007879</v>
      </c>
      <c r="I42" s="87">
        <f aca="true" t="shared" si="18" ref="I42:I74">$G42+$H42</f>
        <v>174562462</v>
      </c>
      <c r="J42" s="85">
        <v>94213408</v>
      </c>
      <c r="K42" s="86">
        <v>302135490</v>
      </c>
      <c r="L42" s="88">
        <f aca="true" t="shared" si="19" ref="L42:L74">$J42+$K42</f>
        <v>396348898</v>
      </c>
      <c r="M42" s="105">
        <f aca="true" t="shared" si="20" ref="M42:M74">IF($F42=0,0,$L42/$F42)</f>
        <v>2.4418230001957717</v>
      </c>
      <c r="N42" s="85">
        <v>87816030</v>
      </c>
      <c r="O42" s="86">
        <v>270518187</v>
      </c>
      <c r="P42" s="88">
        <f aca="true" t="shared" si="21" ref="P42:P74">$N42+$O42</f>
        <v>358334217</v>
      </c>
      <c r="Q42" s="105">
        <f aca="true" t="shared" si="22" ref="Q42:Q74">IF($F42=0,0,$P42/$F42)</f>
        <v>2.2076224690997948</v>
      </c>
      <c r="R42" s="85">
        <v>35328468</v>
      </c>
      <c r="S42" s="86">
        <v>1864382</v>
      </c>
      <c r="T42" s="88">
        <f aca="true" t="shared" si="23" ref="T42:T74">$R42+$S42</f>
        <v>37192850</v>
      </c>
      <c r="U42" s="105">
        <f aca="true" t="shared" si="24" ref="U42:U74">IF($I42=0,0,$T42/$I42)</f>
        <v>0.21306327588344853</v>
      </c>
      <c r="V42" s="85">
        <v>0</v>
      </c>
      <c r="W42" s="86">
        <v>0</v>
      </c>
      <c r="X42" s="88">
        <f aca="true" t="shared" si="25" ref="X42:X74">$V42+$W42</f>
        <v>0</v>
      </c>
      <c r="Y42" s="105">
        <f aca="true" t="shared" si="26" ref="Y42:Y74">IF($I42=0,0,$X42/$I42)</f>
        <v>0</v>
      </c>
      <c r="Z42" s="125">
        <f aca="true" t="shared" si="27" ref="Z42:Z74">$J42+$N42+$R42</f>
        <v>217357906</v>
      </c>
      <c r="AA42" s="88">
        <f aca="true" t="shared" si="28" ref="AA42:AA74">$K42+$O42+$S42</f>
        <v>574518059</v>
      </c>
      <c r="AB42" s="88">
        <f aca="true" t="shared" si="29" ref="AB42:AB74">$Z42+$AA42</f>
        <v>791875965</v>
      </c>
      <c r="AC42" s="105">
        <f aca="true" t="shared" si="30" ref="AC42:AC74">IF($I42=0,0,$AB42/$I42)</f>
        <v>4.536347367740494</v>
      </c>
      <c r="AD42" s="85">
        <v>92428271</v>
      </c>
      <c r="AE42" s="86">
        <v>19344643</v>
      </c>
      <c r="AF42" s="88">
        <f aca="true" t="shared" si="31" ref="AF42:AF74">$AD42+$AE42</f>
        <v>111772914</v>
      </c>
      <c r="AG42" s="86">
        <v>441391482</v>
      </c>
      <c r="AH42" s="86">
        <v>441391482</v>
      </c>
      <c r="AI42" s="126">
        <v>18356708</v>
      </c>
      <c r="AJ42" s="127">
        <f aca="true" t="shared" si="32" ref="AJ42:AJ74">IF($AH42=0,0,$AI42/$AH42)</f>
        <v>0.041588269707479315</v>
      </c>
      <c r="AK42" s="128">
        <f aca="true" t="shared" si="33" ref="AK42:AK74">IF($AF42=0,0,(($T42/$AF42)-1))</f>
        <v>-0.6672463062025922</v>
      </c>
    </row>
    <row r="43" spans="1:37" ht="13.5">
      <c r="A43" s="62" t="s">
        <v>97</v>
      </c>
      <c r="B43" s="63" t="s">
        <v>297</v>
      </c>
      <c r="C43" s="64" t="s">
        <v>298</v>
      </c>
      <c r="D43" s="85">
        <v>0</v>
      </c>
      <c r="E43" s="86">
        <v>0</v>
      </c>
      <c r="F43" s="87">
        <f t="shared" si="17"/>
        <v>0</v>
      </c>
      <c r="G43" s="85">
        <v>0</v>
      </c>
      <c r="H43" s="86">
        <v>0</v>
      </c>
      <c r="I43" s="87">
        <f t="shared" si="18"/>
        <v>0</v>
      </c>
      <c r="J43" s="85">
        <v>0</v>
      </c>
      <c r="K43" s="86">
        <v>0</v>
      </c>
      <c r="L43" s="88">
        <f t="shared" si="19"/>
        <v>0</v>
      </c>
      <c r="M43" s="105">
        <f t="shared" si="20"/>
        <v>0</v>
      </c>
      <c r="N43" s="85">
        <v>0</v>
      </c>
      <c r="O43" s="86">
        <v>0</v>
      </c>
      <c r="P43" s="88">
        <f t="shared" si="21"/>
        <v>0</v>
      </c>
      <c r="Q43" s="105">
        <f t="shared" si="22"/>
        <v>0</v>
      </c>
      <c r="R43" s="85">
        <v>0</v>
      </c>
      <c r="S43" s="86">
        <v>0</v>
      </c>
      <c r="T43" s="88">
        <f t="shared" si="23"/>
        <v>0</v>
      </c>
      <c r="U43" s="105">
        <f t="shared" si="24"/>
        <v>0</v>
      </c>
      <c r="V43" s="85">
        <v>0</v>
      </c>
      <c r="W43" s="86">
        <v>0</v>
      </c>
      <c r="X43" s="88">
        <f t="shared" si="25"/>
        <v>0</v>
      </c>
      <c r="Y43" s="105">
        <f t="shared" si="26"/>
        <v>0</v>
      </c>
      <c r="Z43" s="125">
        <f t="shared" si="27"/>
        <v>0</v>
      </c>
      <c r="AA43" s="88">
        <f t="shared" si="28"/>
        <v>0</v>
      </c>
      <c r="AB43" s="88">
        <f t="shared" si="29"/>
        <v>0</v>
      </c>
      <c r="AC43" s="105">
        <f t="shared" si="30"/>
        <v>0</v>
      </c>
      <c r="AD43" s="85">
        <v>357956</v>
      </c>
      <c r="AE43" s="86">
        <v>814108</v>
      </c>
      <c r="AF43" s="88">
        <f t="shared" si="31"/>
        <v>1172064</v>
      </c>
      <c r="AG43" s="86">
        <v>294762519</v>
      </c>
      <c r="AH43" s="86">
        <v>294762519</v>
      </c>
      <c r="AI43" s="126">
        <v>0</v>
      </c>
      <c r="AJ43" s="127">
        <f t="shared" si="32"/>
        <v>0</v>
      </c>
      <c r="AK43" s="128">
        <f t="shared" si="33"/>
        <v>-1</v>
      </c>
    </row>
    <row r="44" spans="1:37" ht="13.5">
      <c r="A44" s="62" t="s">
        <v>97</v>
      </c>
      <c r="B44" s="63" t="s">
        <v>299</v>
      </c>
      <c r="C44" s="64" t="s">
        <v>300</v>
      </c>
      <c r="D44" s="85">
        <v>519455877</v>
      </c>
      <c r="E44" s="86">
        <v>35278520</v>
      </c>
      <c r="F44" s="87">
        <f t="shared" si="17"/>
        <v>554734397</v>
      </c>
      <c r="G44" s="85">
        <v>540616602</v>
      </c>
      <c r="H44" s="86">
        <v>41665793</v>
      </c>
      <c r="I44" s="87">
        <f t="shared" si="18"/>
        <v>582282395</v>
      </c>
      <c r="J44" s="85">
        <v>157702580</v>
      </c>
      <c r="K44" s="86">
        <v>2259404</v>
      </c>
      <c r="L44" s="88">
        <f t="shared" si="19"/>
        <v>159961984</v>
      </c>
      <c r="M44" s="105">
        <f t="shared" si="20"/>
        <v>0.28835778863736117</v>
      </c>
      <c r="N44" s="85">
        <v>150632161</v>
      </c>
      <c r="O44" s="86">
        <v>8166247</v>
      </c>
      <c r="P44" s="88">
        <f t="shared" si="21"/>
        <v>158798408</v>
      </c>
      <c r="Q44" s="105">
        <f t="shared" si="22"/>
        <v>0.28626025149834</v>
      </c>
      <c r="R44" s="85">
        <v>146818731</v>
      </c>
      <c r="S44" s="86">
        <v>5097523</v>
      </c>
      <c r="T44" s="88">
        <f t="shared" si="23"/>
        <v>151916254</v>
      </c>
      <c r="U44" s="105">
        <f t="shared" si="24"/>
        <v>0.26089789989271445</v>
      </c>
      <c r="V44" s="85">
        <v>0</v>
      </c>
      <c r="W44" s="86">
        <v>0</v>
      </c>
      <c r="X44" s="88">
        <f t="shared" si="25"/>
        <v>0</v>
      </c>
      <c r="Y44" s="105">
        <f t="shared" si="26"/>
        <v>0</v>
      </c>
      <c r="Z44" s="125">
        <f t="shared" si="27"/>
        <v>455153472</v>
      </c>
      <c r="AA44" s="88">
        <f t="shared" si="28"/>
        <v>15523174</v>
      </c>
      <c r="AB44" s="88">
        <f t="shared" si="29"/>
        <v>470676646</v>
      </c>
      <c r="AC44" s="105">
        <f t="shared" si="30"/>
        <v>0.8083305455250798</v>
      </c>
      <c r="AD44" s="85">
        <v>415443218</v>
      </c>
      <c r="AE44" s="86">
        <v>1494461</v>
      </c>
      <c r="AF44" s="88">
        <f t="shared" si="31"/>
        <v>416937679</v>
      </c>
      <c r="AG44" s="86">
        <v>-382547031</v>
      </c>
      <c r="AH44" s="86">
        <v>-382547031</v>
      </c>
      <c r="AI44" s="126">
        <v>105065235</v>
      </c>
      <c r="AJ44" s="127">
        <f t="shared" si="32"/>
        <v>-0.2746465832589353</v>
      </c>
      <c r="AK44" s="128">
        <f t="shared" si="33"/>
        <v>-0.635637982241466</v>
      </c>
    </row>
    <row r="45" spans="1:37" ht="13.5">
      <c r="A45" s="62" t="s">
        <v>97</v>
      </c>
      <c r="B45" s="63" t="s">
        <v>301</v>
      </c>
      <c r="C45" s="64" t="s">
        <v>302</v>
      </c>
      <c r="D45" s="85">
        <v>197930247</v>
      </c>
      <c r="E45" s="86">
        <v>38265999</v>
      </c>
      <c r="F45" s="87">
        <f t="shared" si="17"/>
        <v>236196246</v>
      </c>
      <c r="G45" s="85">
        <v>194974259</v>
      </c>
      <c r="H45" s="86">
        <v>45466350</v>
      </c>
      <c r="I45" s="87">
        <f t="shared" si="18"/>
        <v>240440609</v>
      </c>
      <c r="J45" s="85">
        <v>83588654</v>
      </c>
      <c r="K45" s="86">
        <v>9298090</v>
      </c>
      <c r="L45" s="88">
        <f t="shared" si="19"/>
        <v>92886744</v>
      </c>
      <c r="M45" s="105">
        <f t="shared" si="20"/>
        <v>0.3932608818854809</v>
      </c>
      <c r="N45" s="85">
        <v>61055495</v>
      </c>
      <c r="O45" s="86">
        <v>7442962</v>
      </c>
      <c r="P45" s="88">
        <f t="shared" si="21"/>
        <v>68498457</v>
      </c>
      <c r="Q45" s="105">
        <f t="shared" si="22"/>
        <v>0.2900065439651399</v>
      </c>
      <c r="R45" s="85">
        <v>45767287</v>
      </c>
      <c r="S45" s="86">
        <v>5761707</v>
      </c>
      <c r="T45" s="88">
        <f t="shared" si="23"/>
        <v>51528994</v>
      </c>
      <c r="U45" s="105">
        <f t="shared" si="24"/>
        <v>0.2143106949126052</v>
      </c>
      <c r="V45" s="85">
        <v>0</v>
      </c>
      <c r="W45" s="86">
        <v>0</v>
      </c>
      <c r="X45" s="88">
        <f t="shared" si="25"/>
        <v>0</v>
      </c>
      <c r="Y45" s="105">
        <f t="shared" si="26"/>
        <v>0</v>
      </c>
      <c r="Z45" s="125">
        <f t="shared" si="27"/>
        <v>190411436</v>
      </c>
      <c r="AA45" s="88">
        <f t="shared" si="28"/>
        <v>22502759</v>
      </c>
      <c r="AB45" s="88">
        <f t="shared" si="29"/>
        <v>212914195</v>
      </c>
      <c r="AC45" s="105">
        <f t="shared" si="30"/>
        <v>0.8855167847291553</v>
      </c>
      <c r="AD45" s="85">
        <v>171575573</v>
      </c>
      <c r="AE45" s="86">
        <v>15714035</v>
      </c>
      <c r="AF45" s="88">
        <f t="shared" si="31"/>
        <v>187289608</v>
      </c>
      <c r="AG45" s="86">
        <v>196509541</v>
      </c>
      <c r="AH45" s="86">
        <v>196509541</v>
      </c>
      <c r="AI45" s="126">
        <v>47469465</v>
      </c>
      <c r="AJ45" s="127">
        <f t="shared" si="32"/>
        <v>0.24156315646780732</v>
      </c>
      <c r="AK45" s="128">
        <f t="shared" si="33"/>
        <v>-0.7248699778366774</v>
      </c>
    </row>
    <row r="46" spans="1:37" ht="13.5">
      <c r="A46" s="62" t="s">
        <v>97</v>
      </c>
      <c r="B46" s="63" t="s">
        <v>303</v>
      </c>
      <c r="C46" s="64" t="s">
        <v>304</v>
      </c>
      <c r="D46" s="85">
        <v>359398028</v>
      </c>
      <c r="E46" s="86">
        <v>29390778</v>
      </c>
      <c r="F46" s="87">
        <f t="shared" si="17"/>
        <v>388788806</v>
      </c>
      <c r="G46" s="85">
        <v>374152265</v>
      </c>
      <c r="H46" s="86">
        <v>27185271</v>
      </c>
      <c r="I46" s="87">
        <f t="shared" si="18"/>
        <v>401337536</v>
      </c>
      <c r="J46" s="85">
        <v>160151846</v>
      </c>
      <c r="K46" s="86">
        <v>10049247</v>
      </c>
      <c r="L46" s="88">
        <f t="shared" si="19"/>
        <v>170201093</v>
      </c>
      <c r="M46" s="105">
        <f t="shared" si="20"/>
        <v>0.43777261683815044</v>
      </c>
      <c r="N46" s="85">
        <v>90751059</v>
      </c>
      <c r="O46" s="86">
        <v>4315570</v>
      </c>
      <c r="P46" s="88">
        <f t="shared" si="21"/>
        <v>95066629</v>
      </c>
      <c r="Q46" s="105">
        <f t="shared" si="22"/>
        <v>0.24451997468260442</v>
      </c>
      <c r="R46" s="85">
        <v>22683487</v>
      </c>
      <c r="S46" s="86">
        <v>1425042</v>
      </c>
      <c r="T46" s="88">
        <f t="shared" si="23"/>
        <v>24108529</v>
      </c>
      <c r="U46" s="105">
        <f t="shared" si="24"/>
        <v>0.06007045650472125</v>
      </c>
      <c r="V46" s="85">
        <v>0</v>
      </c>
      <c r="W46" s="86">
        <v>0</v>
      </c>
      <c r="X46" s="88">
        <f t="shared" si="25"/>
        <v>0</v>
      </c>
      <c r="Y46" s="105">
        <f t="shared" si="26"/>
        <v>0</v>
      </c>
      <c r="Z46" s="125">
        <f t="shared" si="27"/>
        <v>273586392</v>
      </c>
      <c r="AA46" s="88">
        <f t="shared" si="28"/>
        <v>15789859</v>
      </c>
      <c r="AB46" s="88">
        <f t="shared" si="29"/>
        <v>289376251</v>
      </c>
      <c r="AC46" s="105">
        <f t="shared" si="30"/>
        <v>0.7210296198160742</v>
      </c>
      <c r="AD46" s="85">
        <v>192483003</v>
      </c>
      <c r="AE46" s="86">
        <v>43404595</v>
      </c>
      <c r="AF46" s="88">
        <f t="shared" si="31"/>
        <v>235887598</v>
      </c>
      <c r="AG46" s="86">
        <v>367710702</v>
      </c>
      <c r="AH46" s="86">
        <v>367710702</v>
      </c>
      <c r="AI46" s="126">
        <v>71569155</v>
      </c>
      <c r="AJ46" s="127">
        <f t="shared" si="32"/>
        <v>0.19463440854653177</v>
      </c>
      <c r="AK46" s="128">
        <f t="shared" si="33"/>
        <v>-0.8977965386717788</v>
      </c>
    </row>
    <row r="47" spans="1:37" ht="13.5">
      <c r="A47" s="62" t="s">
        <v>112</v>
      </c>
      <c r="B47" s="63" t="s">
        <v>305</v>
      </c>
      <c r="C47" s="64" t="s">
        <v>306</v>
      </c>
      <c r="D47" s="85">
        <v>554188191</v>
      </c>
      <c r="E47" s="86">
        <v>438315240</v>
      </c>
      <c r="F47" s="87">
        <f t="shared" si="17"/>
        <v>992503431</v>
      </c>
      <c r="G47" s="85">
        <v>560188191</v>
      </c>
      <c r="H47" s="86">
        <v>493907000</v>
      </c>
      <c r="I47" s="87">
        <f t="shared" si="18"/>
        <v>1054095191</v>
      </c>
      <c r="J47" s="85">
        <v>210565512</v>
      </c>
      <c r="K47" s="86">
        <v>145050527</v>
      </c>
      <c r="L47" s="88">
        <f t="shared" si="19"/>
        <v>355616039</v>
      </c>
      <c r="M47" s="105">
        <f t="shared" si="20"/>
        <v>0.3583020752298034</v>
      </c>
      <c r="N47" s="85">
        <v>173383283</v>
      </c>
      <c r="O47" s="86">
        <v>111216227</v>
      </c>
      <c r="P47" s="88">
        <f t="shared" si="21"/>
        <v>284599510</v>
      </c>
      <c r="Q47" s="105">
        <f t="shared" si="22"/>
        <v>0.28674914474930413</v>
      </c>
      <c r="R47" s="85">
        <v>141667174</v>
      </c>
      <c r="S47" s="86">
        <v>75261666</v>
      </c>
      <c r="T47" s="88">
        <f t="shared" si="23"/>
        <v>216928840</v>
      </c>
      <c r="U47" s="105">
        <f t="shared" si="24"/>
        <v>0.2057962524183454</v>
      </c>
      <c r="V47" s="85">
        <v>0</v>
      </c>
      <c r="W47" s="86">
        <v>0</v>
      </c>
      <c r="X47" s="88">
        <f t="shared" si="25"/>
        <v>0</v>
      </c>
      <c r="Y47" s="105">
        <f t="shared" si="26"/>
        <v>0</v>
      </c>
      <c r="Z47" s="125">
        <f t="shared" si="27"/>
        <v>525615969</v>
      </c>
      <c r="AA47" s="88">
        <f t="shared" si="28"/>
        <v>331528420</v>
      </c>
      <c r="AB47" s="88">
        <f t="shared" si="29"/>
        <v>857144389</v>
      </c>
      <c r="AC47" s="105">
        <f t="shared" si="30"/>
        <v>0.8131565311353365</v>
      </c>
      <c r="AD47" s="85">
        <v>470811587</v>
      </c>
      <c r="AE47" s="86">
        <v>248362317</v>
      </c>
      <c r="AF47" s="88">
        <f t="shared" si="31"/>
        <v>719173904</v>
      </c>
      <c r="AG47" s="86">
        <v>970786622</v>
      </c>
      <c r="AH47" s="86">
        <v>970786622</v>
      </c>
      <c r="AI47" s="126">
        <v>196234804</v>
      </c>
      <c r="AJ47" s="127">
        <f t="shared" si="32"/>
        <v>0.20213999611543884</v>
      </c>
      <c r="AK47" s="128">
        <f t="shared" si="33"/>
        <v>-0.6983638605440834</v>
      </c>
    </row>
    <row r="48" spans="1:37" ht="13.5">
      <c r="A48" s="65"/>
      <c r="B48" s="66" t="s">
        <v>307</v>
      </c>
      <c r="C48" s="67"/>
      <c r="D48" s="89">
        <f>SUM(D42:D47)</f>
        <v>1772389143</v>
      </c>
      <c r="E48" s="90">
        <f>SUM(E42:E47)</f>
        <v>562150538</v>
      </c>
      <c r="F48" s="91">
        <f t="shared" si="17"/>
        <v>2334539681</v>
      </c>
      <c r="G48" s="89">
        <f>SUM(G42:G47)</f>
        <v>1813485900</v>
      </c>
      <c r="H48" s="90">
        <f>SUM(H42:H47)</f>
        <v>639232293</v>
      </c>
      <c r="I48" s="91">
        <f t="shared" si="18"/>
        <v>2452718193</v>
      </c>
      <c r="J48" s="89">
        <f>SUM(J42:J47)</f>
        <v>706222000</v>
      </c>
      <c r="K48" s="90">
        <f>SUM(K42:K47)</f>
        <v>468792758</v>
      </c>
      <c r="L48" s="90">
        <f t="shared" si="19"/>
        <v>1175014758</v>
      </c>
      <c r="M48" s="106">
        <f t="shared" si="20"/>
        <v>0.5033175351710802</v>
      </c>
      <c r="N48" s="89">
        <f>SUM(N42:N47)</f>
        <v>563638028</v>
      </c>
      <c r="O48" s="90">
        <f>SUM(O42:O47)</f>
        <v>401659193</v>
      </c>
      <c r="P48" s="90">
        <f t="shared" si="21"/>
        <v>965297221</v>
      </c>
      <c r="Q48" s="106">
        <f t="shared" si="22"/>
        <v>0.4134850346970821</v>
      </c>
      <c r="R48" s="89">
        <f>SUM(R42:R47)</f>
        <v>392265147</v>
      </c>
      <c r="S48" s="90">
        <f>SUM(S42:S47)</f>
        <v>89410320</v>
      </c>
      <c r="T48" s="90">
        <f t="shared" si="23"/>
        <v>481675467</v>
      </c>
      <c r="U48" s="106">
        <f t="shared" si="24"/>
        <v>0.19638434956559234</v>
      </c>
      <c r="V48" s="89">
        <f>SUM(V42:V47)</f>
        <v>0</v>
      </c>
      <c r="W48" s="90">
        <f>SUM(W42:W47)</f>
        <v>0</v>
      </c>
      <c r="X48" s="90">
        <f t="shared" si="25"/>
        <v>0</v>
      </c>
      <c r="Y48" s="106">
        <f t="shared" si="26"/>
        <v>0</v>
      </c>
      <c r="Z48" s="89">
        <f t="shared" si="27"/>
        <v>1662125175</v>
      </c>
      <c r="AA48" s="90">
        <f t="shared" si="28"/>
        <v>959862271</v>
      </c>
      <c r="AB48" s="90">
        <f t="shared" si="29"/>
        <v>2621987446</v>
      </c>
      <c r="AC48" s="106">
        <f t="shared" si="30"/>
        <v>1.0690129234916146</v>
      </c>
      <c r="AD48" s="89">
        <f>SUM(AD42:AD47)</f>
        <v>1343099608</v>
      </c>
      <c r="AE48" s="90">
        <f>SUM(AE42:AE47)</f>
        <v>329134159</v>
      </c>
      <c r="AF48" s="90">
        <f t="shared" si="31"/>
        <v>1672233767</v>
      </c>
      <c r="AG48" s="90">
        <f>SUM(AG42:AG47)</f>
        <v>1888613835</v>
      </c>
      <c r="AH48" s="90">
        <f>SUM(AH42:AH47)</f>
        <v>1888613835</v>
      </c>
      <c r="AI48" s="91">
        <f>SUM(AI42:AI47)</f>
        <v>438695367</v>
      </c>
      <c r="AJ48" s="129">
        <f t="shared" si="32"/>
        <v>0.2322843129019014</v>
      </c>
      <c r="AK48" s="130">
        <f t="shared" si="33"/>
        <v>-0.7119568588402987</v>
      </c>
    </row>
    <row r="49" spans="1:37" ht="13.5">
      <c r="A49" s="62" t="s">
        <v>97</v>
      </c>
      <c r="B49" s="63" t="s">
        <v>308</v>
      </c>
      <c r="C49" s="64" t="s">
        <v>309</v>
      </c>
      <c r="D49" s="85">
        <v>212165756</v>
      </c>
      <c r="E49" s="86">
        <v>52918000</v>
      </c>
      <c r="F49" s="87">
        <f t="shared" si="17"/>
        <v>265083756</v>
      </c>
      <c r="G49" s="85">
        <v>220087942</v>
      </c>
      <c r="H49" s="86">
        <v>44872746</v>
      </c>
      <c r="I49" s="87">
        <f t="shared" si="18"/>
        <v>264960688</v>
      </c>
      <c r="J49" s="85">
        <v>78090533</v>
      </c>
      <c r="K49" s="86">
        <v>2656550</v>
      </c>
      <c r="L49" s="88">
        <f t="shared" si="19"/>
        <v>80747083</v>
      </c>
      <c r="M49" s="105">
        <f t="shared" si="20"/>
        <v>0.3046096985286416</v>
      </c>
      <c r="N49" s="85">
        <v>67148574</v>
      </c>
      <c r="O49" s="86">
        <v>4476155</v>
      </c>
      <c r="P49" s="88">
        <f t="shared" si="21"/>
        <v>71624729</v>
      </c>
      <c r="Q49" s="105">
        <f t="shared" si="22"/>
        <v>0.27019659778775734</v>
      </c>
      <c r="R49" s="85">
        <v>50760875</v>
      </c>
      <c r="S49" s="86">
        <v>9235518</v>
      </c>
      <c r="T49" s="88">
        <f t="shared" si="23"/>
        <v>59996393</v>
      </c>
      <c r="U49" s="105">
        <f t="shared" si="24"/>
        <v>0.226435074021245</v>
      </c>
      <c r="V49" s="85">
        <v>0</v>
      </c>
      <c r="W49" s="86">
        <v>0</v>
      </c>
      <c r="X49" s="88">
        <f t="shared" si="25"/>
        <v>0</v>
      </c>
      <c r="Y49" s="105">
        <f t="shared" si="26"/>
        <v>0</v>
      </c>
      <c r="Z49" s="125">
        <f t="shared" si="27"/>
        <v>195999982</v>
      </c>
      <c r="AA49" s="88">
        <f t="shared" si="28"/>
        <v>16368223</v>
      </c>
      <c r="AB49" s="88">
        <f t="shared" si="29"/>
        <v>212368205</v>
      </c>
      <c r="AC49" s="105">
        <f t="shared" si="30"/>
        <v>0.8015083543261331</v>
      </c>
      <c r="AD49" s="85">
        <v>106788143</v>
      </c>
      <c r="AE49" s="86">
        <v>30773194</v>
      </c>
      <c r="AF49" s="88">
        <f t="shared" si="31"/>
        <v>137561337</v>
      </c>
      <c r="AG49" s="86">
        <v>235859839</v>
      </c>
      <c r="AH49" s="86">
        <v>235859839</v>
      </c>
      <c r="AI49" s="126">
        <v>50554490</v>
      </c>
      <c r="AJ49" s="127">
        <f t="shared" si="32"/>
        <v>0.21434123848443737</v>
      </c>
      <c r="AK49" s="128">
        <f t="shared" si="33"/>
        <v>-0.5638571541362672</v>
      </c>
    </row>
    <row r="50" spans="1:37" ht="13.5">
      <c r="A50" s="62" t="s">
        <v>97</v>
      </c>
      <c r="B50" s="63" t="s">
        <v>310</v>
      </c>
      <c r="C50" s="64" t="s">
        <v>311</v>
      </c>
      <c r="D50" s="85">
        <v>246031775</v>
      </c>
      <c r="E50" s="86">
        <v>30326900</v>
      </c>
      <c r="F50" s="87">
        <f t="shared" si="17"/>
        <v>276358675</v>
      </c>
      <c r="G50" s="85">
        <v>246454803</v>
      </c>
      <c r="H50" s="86">
        <v>36239042</v>
      </c>
      <c r="I50" s="87">
        <f t="shared" si="18"/>
        <v>282693845</v>
      </c>
      <c r="J50" s="85">
        <v>93613889</v>
      </c>
      <c r="K50" s="86">
        <v>5989293</v>
      </c>
      <c r="L50" s="88">
        <f t="shared" si="19"/>
        <v>99603182</v>
      </c>
      <c r="M50" s="105">
        <f t="shared" si="20"/>
        <v>0.3604127208961325</v>
      </c>
      <c r="N50" s="85">
        <v>64917146</v>
      </c>
      <c r="O50" s="86">
        <v>5691021</v>
      </c>
      <c r="P50" s="88">
        <f t="shared" si="21"/>
        <v>70608167</v>
      </c>
      <c r="Q50" s="105">
        <f t="shared" si="22"/>
        <v>0.25549466467806736</v>
      </c>
      <c r="R50" s="85">
        <v>60169619</v>
      </c>
      <c r="S50" s="86">
        <v>9447148</v>
      </c>
      <c r="T50" s="88">
        <f t="shared" si="23"/>
        <v>69616767</v>
      </c>
      <c r="U50" s="105">
        <f t="shared" si="24"/>
        <v>0.24626205427288309</v>
      </c>
      <c r="V50" s="85">
        <v>0</v>
      </c>
      <c r="W50" s="86">
        <v>0</v>
      </c>
      <c r="X50" s="88">
        <f t="shared" si="25"/>
        <v>0</v>
      </c>
      <c r="Y50" s="105">
        <f t="shared" si="26"/>
        <v>0</v>
      </c>
      <c r="Z50" s="125">
        <f t="shared" si="27"/>
        <v>218700654</v>
      </c>
      <c r="AA50" s="88">
        <f t="shared" si="28"/>
        <v>21127462</v>
      </c>
      <c r="AB50" s="88">
        <f t="shared" si="29"/>
        <v>239828116</v>
      </c>
      <c r="AC50" s="105">
        <f t="shared" si="30"/>
        <v>0.8483669533024322</v>
      </c>
      <c r="AD50" s="85">
        <v>215225476</v>
      </c>
      <c r="AE50" s="86">
        <v>9114988</v>
      </c>
      <c r="AF50" s="88">
        <f t="shared" si="31"/>
        <v>224340464</v>
      </c>
      <c r="AG50" s="86">
        <v>281623455</v>
      </c>
      <c r="AH50" s="86">
        <v>281623455</v>
      </c>
      <c r="AI50" s="126">
        <v>56831908</v>
      </c>
      <c r="AJ50" s="127">
        <f t="shared" si="32"/>
        <v>0.20180104672034507</v>
      </c>
      <c r="AK50" s="128">
        <f t="shared" si="33"/>
        <v>-0.6896825220081564</v>
      </c>
    </row>
    <row r="51" spans="1:37" ht="13.5">
      <c r="A51" s="62" t="s">
        <v>97</v>
      </c>
      <c r="B51" s="63" t="s">
        <v>312</v>
      </c>
      <c r="C51" s="64" t="s">
        <v>313</v>
      </c>
      <c r="D51" s="85">
        <v>273045321</v>
      </c>
      <c r="E51" s="86">
        <v>88137917</v>
      </c>
      <c r="F51" s="87">
        <f t="shared" si="17"/>
        <v>361183238</v>
      </c>
      <c r="G51" s="85">
        <v>224467265</v>
      </c>
      <c r="H51" s="86">
        <v>227886630</v>
      </c>
      <c r="I51" s="87">
        <f t="shared" si="18"/>
        <v>452353895</v>
      </c>
      <c r="J51" s="85">
        <v>168833264</v>
      </c>
      <c r="K51" s="86">
        <v>501594082</v>
      </c>
      <c r="L51" s="88">
        <f t="shared" si="19"/>
        <v>670427346</v>
      </c>
      <c r="M51" s="105">
        <f t="shared" si="20"/>
        <v>1.8561972856558753</v>
      </c>
      <c r="N51" s="85">
        <v>5283504</v>
      </c>
      <c r="O51" s="86">
        <v>1310004</v>
      </c>
      <c r="P51" s="88">
        <f t="shared" si="21"/>
        <v>6593508</v>
      </c>
      <c r="Q51" s="105">
        <f t="shared" si="22"/>
        <v>0.01825529899037009</v>
      </c>
      <c r="R51" s="85">
        <v>59058415</v>
      </c>
      <c r="S51" s="86">
        <v>2154838</v>
      </c>
      <c r="T51" s="88">
        <f t="shared" si="23"/>
        <v>61213253</v>
      </c>
      <c r="U51" s="105">
        <f t="shared" si="24"/>
        <v>0.1353216003589402</v>
      </c>
      <c r="V51" s="85">
        <v>0</v>
      </c>
      <c r="W51" s="86">
        <v>0</v>
      </c>
      <c r="X51" s="88">
        <f t="shared" si="25"/>
        <v>0</v>
      </c>
      <c r="Y51" s="105">
        <f t="shared" si="26"/>
        <v>0</v>
      </c>
      <c r="Z51" s="125">
        <f t="shared" si="27"/>
        <v>233175183</v>
      </c>
      <c r="AA51" s="88">
        <f t="shared" si="28"/>
        <v>505058924</v>
      </c>
      <c r="AB51" s="88">
        <f t="shared" si="29"/>
        <v>738234107</v>
      </c>
      <c r="AC51" s="105">
        <f t="shared" si="30"/>
        <v>1.631983531389732</v>
      </c>
      <c r="AD51" s="85">
        <v>152366122</v>
      </c>
      <c r="AE51" s="86">
        <v>38223334</v>
      </c>
      <c r="AF51" s="88">
        <f t="shared" si="31"/>
        <v>190589456</v>
      </c>
      <c r="AG51" s="86">
        <v>511490323</v>
      </c>
      <c r="AH51" s="86">
        <v>511490323</v>
      </c>
      <c r="AI51" s="126">
        <v>26822868</v>
      </c>
      <c r="AJ51" s="127">
        <f t="shared" si="32"/>
        <v>0.05244061675043655</v>
      </c>
      <c r="AK51" s="128">
        <f t="shared" si="33"/>
        <v>-0.6788214086722615</v>
      </c>
    </row>
    <row r="52" spans="1:37" ht="13.5">
      <c r="A52" s="62" t="s">
        <v>97</v>
      </c>
      <c r="B52" s="63" t="s">
        <v>314</v>
      </c>
      <c r="C52" s="64" t="s">
        <v>315</v>
      </c>
      <c r="D52" s="85">
        <v>146139992</v>
      </c>
      <c r="E52" s="86">
        <v>348896580</v>
      </c>
      <c r="F52" s="87">
        <f t="shared" si="17"/>
        <v>495036572</v>
      </c>
      <c r="G52" s="85">
        <v>148845376</v>
      </c>
      <c r="H52" s="86">
        <v>24607000</v>
      </c>
      <c r="I52" s="87">
        <f t="shared" si="18"/>
        <v>173452376</v>
      </c>
      <c r="J52" s="85">
        <v>60701713</v>
      </c>
      <c r="K52" s="86">
        <v>917297</v>
      </c>
      <c r="L52" s="88">
        <f t="shared" si="19"/>
        <v>61619010</v>
      </c>
      <c r="M52" s="105">
        <f t="shared" si="20"/>
        <v>0.1244736520193906</v>
      </c>
      <c r="N52" s="85">
        <v>52855875</v>
      </c>
      <c r="O52" s="86">
        <v>4213573</v>
      </c>
      <c r="P52" s="88">
        <f t="shared" si="21"/>
        <v>57069448</v>
      </c>
      <c r="Q52" s="105">
        <f t="shared" si="22"/>
        <v>0.11528329668540126</v>
      </c>
      <c r="R52" s="85">
        <v>5226732</v>
      </c>
      <c r="S52" s="86">
        <v>2210661</v>
      </c>
      <c r="T52" s="88">
        <f t="shared" si="23"/>
        <v>7437393</v>
      </c>
      <c r="U52" s="105">
        <f t="shared" si="24"/>
        <v>0.04287858818376752</v>
      </c>
      <c r="V52" s="85">
        <v>0</v>
      </c>
      <c r="W52" s="86">
        <v>0</v>
      </c>
      <c r="X52" s="88">
        <f t="shared" si="25"/>
        <v>0</v>
      </c>
      <c r="Y52" s="105">
        <f t="shared" si="26"/>
        <v>0</v>
      </c>
      <c r="Z52" s="125">
        <f t="shared" si="27"/>
        <v>118784320</v>
      </c>
      <c r="AA52" s="88">
        <f t="shared" si="28"/>
        <v>7341531</v>
      </c>
      <c r="AB52" s="88">
        <f t="shared" si="29"/>
        <v>126125851</v>
      </c>
      <c r="AC52" s="105">
        <f t="shared" si="30"/>
        <v>0.7271497451265816</v>
      </c>
      <c r="AD52" s="85">
        <v>130436183</v>
      </c>
      <c r="AE52" s="86">
        <v>8479152</v>
      </c>
      <c r="AF52" s="88">
        <f t="shared" si="31"/>
        <v>138915335</v>
      </c>
      <c r="AG52" s="86">
        <v>234863303</v>
      </c>
      <c r="AH52" s="86">
        <v>234863303</v>
      </c>
      <c r="AI52" s="126">
        <v>34148424</v>
      </c>
      <c r="AJ52" s="127">
        <f t="shared" si="32"/>
        <v>0.14539701845204825</v>
      </c>
      <c r="AK52" s="128">
        <f t="shared" si="33"/>
        <v>-0.9464609648747563</v>
      </c>
    </row>
    <row r="53" spans="1:37" ht="13.5">
      <c r="A53" s="62" t="s">
        <v>112</v>
      </c>
      <c r="B53" s="63" t="s">
        <v>316</v>
      </c>
      <c r="C53" s="64" t="s">
        <v>317</v>
      </c>
      <c r="D53" s="85">
        <v>499293350</v>
      </c>
      <c r="E53" s="86">
        <v>2109666000</v>
      </c>
      <c r="F53" s="87">
        <f t="shared" si="17"/>
        <v>2608959350</v>
      </c>
      <c r="G53" s="85">
        <v>506696350</v>
      </c>
      <c r="H53" s="86">
        <v>301293704</v>
      </c>
      <c r="I53" s="87">
        <f t="shared" si="18"/>
        <v>807990054</v>
      </c>
      <c r="J53" s="85">
        <v>189235308</v>
      </c>
      <c r="K53" s="86">
        <v>49358039</v>
      </c>
      <c r="L53" s="88">
        <f t="shared" si="19"/>
        <v>238593347</v>
      </c>
      <c r="M53" s="105">
        <f t="shared" si="20"/>
        <v>0.09145153871408537</v>
      </c>
      <c r="N53" s="85">
        <v>154772053</v>
      </c>
      <c r="O53" s="86">
        <v>62310172</v>
      </c>
      <c r="P53" s="88">
        <f t="shared" si="21"/>
        <v>217082225</v>
      </c>
      <c r="Q53" s="105">
        <f t="shared" si="22"/>
        <v>0.08320644206280944</v>
      </c>
      <c r="R53" s="85">
        <v>149124620</v>
      </c>
      <c r="S53" s="86">
        <v>50432483</v>
      </c>
      <c r="T53" s="88">
        <f t="shared" si="23"/>
        <v>199557103</v>
      </c>
      <c r="U53" s="105">
        <f t="shared" si="24"/>
        <v>0.24697965279656772</v>
      </c>
      <c r="V53" s="85">
        <v>0</v>
      </c>
      <c r="W53" s="86">
        <v>0</v>
      </c>
      <c r="X53" s="88">
        <f t="shared" si="25"/>
        <v>0</v>
      </c>
      <c r="Y53" s="105">
        <f t="shared" si="26"/>
        <v>0</v>
      </c>
      <c r="Z53" s="125">
        <f t="shared" si="27"/>
        <v>493131981</v>
      </c>
      <c r="AA53" s="88">
        <f t="shared" si="28"/>
        <v>162100694</v>
      </c>
      <c r="AB53" s="88">
        <f t="shared" si="29"/>
        <v>655232675</v>
      </c>
      <c r="AC53" s="105">
        <f t="shared" si="30"/>
        <v>0.8109415106735955</v>
      </c>
      <c r="AD53" s="85">
        <v>410550984</v>
      </c>
      <c r="AE53" s="86">
        <v>155656054</v>
      </c>
      <c r="AF53" s="88">
        <f t="shared" si="31"/>
        <v>566207038</v>
      </c>
      <c r="AG53" s="86">
        <v>720387133</v>
      </c>
      <c r="AH53" s="86">
        <v>720387133</v>
      </c>
      <c r="AI53" s="126">
        <v>165593651</v>
      </c>
      <c r="AJ53" s="127">
        <f t="shared" si="32"/>
        <v>0.22986758565550336</v>
      </c>
      <c r="AK53" s="128">
        <f t="shared" si="33"/>
        <v>-0.6475545346364981</v>
      </c>
    </row>
    <row r="54" spans="1:37" ht="13.5">
      <c r="A54" s="65"/>
      <c r="B54" s="66" t="s">
        <v>318</v>
      </c>
      <c r="C54" s="67"/>
      <c r="D54" s="89">
        <f>SUM(D49:D53)</f>
        <v>1376676194</v>
      </c>
      <c r="E54" s="90">
        <f>SUM(E49:E53)</f>
        <v>2629945397</v>
      </c>
      <c r="F54" s="91">
        <f t="shared" si="17"/>
        <v>4006621591</v>
      </c>
      <c r="G54" s="89">
        <f>SUM(G49:G53)</f>
        <v>1346551736</v>
      </c>
      <c r="H54" s="90">
        <f>SUM(H49:H53)</f>
        <v>634899122</v>
      </c>
      <c r="I54" s="91">
        <f t="shared" si="18"/>
        <v>1981450858</v>
      </c>
      <c r="J54" s="89">
        <f>SUM(J49:J53)</f>
        <v>590474707</v>
      </c>
      <c r="K54" s="90">
        <f>SUM(K49:K53)</f>
        <v>560515261</v>
      </c>
      <c r="L54" s="90">
        <f t="shared" si="19"/>
        <v>1150989968</v>
      </c>
      <c r="M54" s="106">
        <f t="shared" si="20"/>
        <v>0.28727194267246187</v>
      </c>
      <c r="N54" s="89">
        <f>SUM(N49:N53)</f>
        <v>344977152</v>
      </c>
      <c r="O54" s="90">
        <f>SUM(O49:O53)</f>
        <v>78000925</v>
      </c>
      <c r="P54" s="90">
        <f t="shared" si="21"/>
        <v>422978077</v>
      </c>
      <c r="Q54" s="106">
        <f t="shared" si="22"/>
        <v>0.10556975930797353</v>
      </c>
      <c r="R54" s="89">
        <f>SUM(R49:R53)</f>
        <v>324340261</v>
      </c>
      <c r="S54" s="90">
        <f>SUM(S49:S53)</f>
        <v>73480648</v>
      </c>
      <c r="T54" s="90">
        <f t="shared" si="23"/>
        <v>397820909</v>
      </c>
      <c r="U54" s="106">
        <f t="shared" si="24"/>
        <v>0.200772533617889</v>
      </c>
      <c r="V54" s="89">
        <f>SUM(V49:V53)</f>
        <v>0</v>
      </c>
      <c r="W54" s="90">
        <f>SUM(W49:W53)</f>
        <v>0</v>
      </c>
      <c r="X54" s="90">
        <f t="shared" si="25"/>
        <v>0</v>
      </c>
      <c r="Y54" s="106">
        <f t="shared" si="26"/>
        <v>0</v>
      </c>
      <c r="Z54" s="89">
        <f t="shared" si="27"/>
        <v>1259792120</v>
      </c>
      <c r="AA54" s="90">
        <f t="shared" si="28"/>
        <v>711996834</v>
      </c>
      <c r="AB54" s="90">
        <f t="shared" si="29"/>
        <v>1971788954</v>
      </c>
      <c r="AC54" s="106">
        <f t="shared" si="30"/>
        <v>0.9951238235553557</v>
      </c>
      <c r="AD54" s="89">
        <f>SUM(AD49:AD53)</f>
        <v>1015366908</v>
      </c>
      <c r="AE54" s="90">
        <f>SUM(AE49:AE53)</f>
        <v>242246722</v>
      </c>
      <c r="AF54" s="90">
        <f t="shared" si="31"/>
        <v>1257613630</v>
      </c>
      <c r="AG54" s="90">
        <f>SUM(AG49:AG53)</f>
        <v>1984224053</v>
      </c>
      <c r="AH54" s="90">
        <f>SUM(AH49:AH53)</f>
        <v>1984224053</v>
      </c>
      <c r="AI54" s="91">
        <f>SUM(AI49:AI53)</f>
        <v>333951341</v>
      </c>
      <c r="AJ54" s="129">
        <f t="shared" si="32"/>
        <v>0.16830324201296235</v>
      </c>
      <c r="AK54" s="130">
        <f t="shared" si="33"/>
        <v>-0.6836700084110889</v>
      </c>
    </row>
    <row r="55" spans="1:37" ht="13.5">
      <c r="A55" s="62" t="s">
        <v>97</v>
      </c>
      <c r="B55" s="63" t="s">
        <v>319</v>
      </c>
      <c r="C55" s="64" t="s">
        <v>320</v>
      </c>
      <c r="D55" s="85">
        <v>182077200</v>
      </c>
      <c r="E55" s="86">
        <v>30330297</v>
      </c>
      <c r="F55" s="87">
        <f t="shared" si="17"/>
        <v>212407497</v>
      </c>
      <c r="G55" s="85">
        <v>181373200</v>
      </c>
      <c r="H55" s="86">
        <v>32455323</v>
      </c>
      <c r="I55" s="87">
        <f t="shared" si="18"/>
        <v>213828523</v>
      </c>
      <c r="J55" s="85">
        <v>61483463</v>
      </c>
      <c r="K55" s="86">
        <v>9222837</v>
      </c>
      <c r="L55" s="88">
        <f t="shared" si="19"/>
        <v>70706300</v>
      </c>
      <c r="M55" s="105">
        <f t="shared" si="20"/>
        <v>0.33288043500649134</v>
      </c>
      <c r="N55" s="85">
        <v>50922590</v>
      </c>
      <c r="O55" s="86">
        <v>5371884</v>
      </c>
      <c r="P55" s="88">
        <f t="shared" si="21"/>
        <v>56294474</v>
      </c>
      <c r="Q55" s="105">
        <f t="shared" si="22"/>
        <v>0.2650305417421307</v>
      </c>
      <c r="R55" s="85">
        <v>53200063</v>
      </c>
      <c r="S55" s="86">
        <v>7841444</v>
      </c>
      <c r="T55" s="88">
        <f t="shared" si="23"/>
        <v>61041507</v>
      </c>
      <c r="U55" s="105">
        <f t="shared" si="24"/>
        <v>0.28546943197096303</v>
      </c>
      <c r="V55" s="85">
        <v>0</v>
      </c>
      <c r="W55" s="86">
        <v>0</v>
      </c>
      <c r="X55" s="88">
        <f t="shared" si="25"/>
        <v>0</v>
      </c>
      <c r="Y55" s="105">
        <f t="shared" si="26"/>
        <v>0</v>
      </c>
      <c r="Z55" s="125">
        <f t="shared" si="27"/>
        <v>165606116</v>
      </c>
      <c r="AA55" s="88">
        <f t="shared" si="28"/>
        <v>22436165</v>
      </c>
      <c r="AB55" s="88">
        <f t="shared" si="29"/>
        <v>188042281</v>
      </c>
      <c r="AC55" s="105">
        <f t="shared" si="30"/>
        <v>0.879406911490475</v>
      </c>
      <c r="AD55" s="85">
        <v>145221518</v>
      </c>
      <c r="AE55" s="86">
        <v>17860104</v>
      </c>
      <c r="AF55" s="88">
        <f t="shared" si="31"/>
        <v>163081622</v>
      </c>
      <c r="AG55" s="86">
        <v>161689001</v>
      </c>
      <c r="AH55" s="86">
        <v>161689001</v>
      </c>
      <c r="AI55" s="126">
        <v>46288050</v>
      </c>
      <c r="AJ55" s="127">
        <f t="shared" si="32"/>
        <v>0.28627828555883034</v>
      </c>
      <c r="AK55" s="128">
        <f t="shared" si="33"/>
        <v>-0.6256996573163836</v>
      </c>
    </row>
    <row r="56" spans="1:37" ht="13.5">
      <c r="A56" s="62" t="s">
        <v>97</v>
      </c>
      <c r="B56" s="63" t="s">
        <v>67</v>
      </c>
      <c r="C56" s="64" t="s">
        <v>68</v>
      </c>
      <c r="D56" s="85">
        <v>3195593600</v>
      </c>
      <c r="E56" s="86">
        <v>597533000</v>
      </c>
      <c r="F56" s="87">
        <f t="shared" si="17"/>
        <v>3793126600</v>
      </c>
      <c r="G56" s="85">
        <v>3184939900</v>
      </c>
      <c r="H56" s="86">
        <v>622844000</v>
      </c>
      <c r="I56" s="87">
        <f t="shared" si="18"/>
        <v>3807783900</v>
      </c>
      <c r="J56" s="85">
        <v>972772943</v>
      </c>
      <c r="K56" s="86">
        <v>57574296</v>
      </c>
      <c r="L56" s="88">
        <f t="shared" si="19"/>
        <v>1030347239</v>
      </c>
      <c r="M56" s="105">
        <f t="shared" si="20"/>
        <v>0.2716353414093798</v>
      </c>
      <c r="N56" s="85">
        <v>569061895</v>
      </c>
      <c r="O56" s="86">
        <v>30529333</v>
      </c>
      <c r="P56" s="88">
        <f t="shared" si="21"/>
        <v>599591228</v>
      </c>
      <c r="Q56" s="105">
        <f t="shared" si="22"/>
        <v>0.1580730861975448</v>
      </c>
      <c r="R56" s="85">
        <v>919096841</v>
      </c>
      <c r="S56" s="86">
        <v>177165080</v>
      </c>
      <c r="T56" s="88">
        <f t="shared" si="23"/>
        <v>1096261921</v>
      </c>
      <c r="U56" s="105">
        <f t="shared" si="24"/>
        <v>0.2879002458621667</v>
      </c>
      <c r="V56" s="85">
        <v>0</v>
      </c>
      <c r="W56" s="86">
        <v>0</v>
      </c>
      <c r="X56" s="88">
        <f t="shared" si="25"/>
        <v>0</v>
      </c>
      <c r="Y56" s="105">
        <f t="shared" si="26"/>
        <v>0</v>
      </c>
      <c r="Z56" s="125">
        <f t="shared" si="27"/>
        <v>2460931679</v>
      </c>
      <c r="AA56" s="88">
        <f t="shared" si="28"/>
        <v>265268709</v>
      </c>
      <c r="AB56" s="88">
        <f t="shared" si="29"/>
        <v>2726200388</v>
      </c>
      <c r="AC56" s="105">
        <f t="shared" si="30"/>
        <v>0.7159545971083076</v>
      </c>
      <c r="AD56" s="85">
        <v>2258574249</v>
      </c>
      <c r="AE56" s="86">
        <v>210715773</v>
      </c>
      <c r="AF56" s="88">
        <f t="shared" si="31"/>
        <v>2469290022</v>
      </c>
      <c r="AG56" s="86">
        <v>3488782000</v>
      </c>
      <c r="AH56" s="86">
        <v>3488782000</v>
      </c>
      <c r="AI56" s="126">
        <v>735020274</v>
      </c>
      <c r="AJ56" s="127">
        <f t="shared" si="32"/>
        <v>0.21068105545144408</v>
      </c>
      <c r="AK56" s="128">
        <f t="shared" si="33"/>
        <v>-0.5560416511495546</v>
      </c>
    </row>
    <row r="57" spans="1:37" ht="13.5">
      <c r="A57" s="62" t="s">
        <v>97</v>
      </c>
      <c r="B57" s="63" t="s">
        <v>321</v>
      </c>
      <c r="C57" s="64" t="s">
        <v>322</v>
      </c>
      <c r="D57" s="85">
        <v>441844320</v>
      </c>
      <c r="E57" s="86">
        <v>11023000</v>
      </c>
      <c r="F57" s="87">
        <f t="shared" si="17"/>
        <v>452867320</v>
      </c>
      <c r="G57" s="85">
        <v>448844320</v>
      </c>
      <c r="H57" s="86">
        <v>101447545</v>
      </c>
      <c r="I57" s="87">
        <f t="shared" si="18"/>
        <v>550291865</v>
      </c>
      <c r="J57" s="85">
        <v>211987568</v>
      </c>
      <c r="K57" s="86">
        <v>1443706</v>
      </c>
      <c r="L57" s="88">
        <f t="shared" si="19"/>
        <v>213431274</v>
      </c>
      <c r="M57" s="105">
        <f t="shared" si="20"/>
        <v>0.4712887518578289</v>
      </c>
      <c r="N57" s="85">
        <v>76801655</v>
      </c>
      <c r="O57" s="86">
        <v>9706149</v>
      </c>
      <c r="P57" s="88">
        <f t="shared" si="21"/>
        <v>86507804</v>
      </c>
      <c r="Q57" s="105">
        <f t="shared" si="22"/>
        <v>0.1910224036479382</v>
      </c>
      <c r="R57" s="85">
        <v>102230851</v>
      </c>
      <c r="S57" s="86">
        <v>1300530</v>
      </c>
      <c r="T57" s="88">
        <f t="shared" si="23"/>
        <v>103531381</v>
      </c>
      <c r="U57" s="105">
        <f t="shared" si="24"/>
        <v>0.18813903600046858</v>
      </c>
      <c r="V57" s="85">
        <v>0</v>
      </c>
      <c r="W57" s="86">
        <v>0</v>
      </c>
      <c r="X57" s="88">
        <f t="shared" si="25"/>
        <v>0</v>
      </c>
      <c r="Y57" s="105">
        <f t="shared" si="26"/>
        <v>0</v>
      </c>
      <c r="Z57" s="125">
        <f t="shared" si="27"/>
        <v>391020074</v>
      </c>
      <c r="AA57" s="88">
        <f t="shared" si="28"/>
        <v>12450385</v>
      </c>
      <c r="AB57" s="88">
        <f t="shared" si="29"/>
        <v>403470459</v>
      </c>
      <c r="AC57" s="105">
        <f t="shared" si="30"/>
        <v>0.7331935735593693</v>
      </c>
      <c r="AD57" s="85">
        <v>327077060</v>
      </c>
      <c r="AE57" s="86">
        <v>0</v>
      </c>
      <c r="AF57" s="88">
        <f t="shared" si="31"/>
        <v>327077060</v>
      </c>
      <c r="AG57" s="86">
        <v>401308840</v>
      </c>
      <c r="AH57" s="86">
        <v>401308840</v>
      </c>
      <c r="AI57" s="126">
        <v>114700583</v>
      </c>
      <c r="AJ57" s="127">
        <f t="shared" si="32"/>
        <v>0.2858162381870282</v>
      </c>
      <c r="AK57" s="128">
        <f t="shared" si="33"/>
        <v>-0.6834648660471634</v>
      </c>
    </row>
    <row r="58" spans="1:37" ht="13.5">
      <c r="A58" s="62" t="s">
        <v>97</v>
      </c>
      <c r="B58" s="63" t="s">
        <v>323</v>
      </c>
      <c r="C58" s="64" t="s">
        <v>324</v>
      </c>
      <c r="D58" s="85">
        <v>144977289</v>
      </c>
      <c r="E58" s="86">
        <v>36273589</v>
      </c>
      <c r="F58" s="87">
        <f t="shared" si="17"/>
        <v>181250878</v>
      </c>
      <c r="G58" s="85">
        <v>153126778</v>
      </c>
      <c r="H58" s="86">
        <v>35109614</v>
      </c>
      <c r="I58" s="87">
        <f t="shared" si="18"/>
        <v>188236392</v>
      </c>
      <c r="J58" s="85">
        <v>90924520</v>
      </c>
      <c r="K58" s="86">
        <v>464452812</v>
      </c>
      <c r="L58" s="88">
        <f t="shared" si="19"/>
        <v>555377332</v>
      </c>
      <c r="M58" s="105">
        <f t="shared" si="20"/>
        <v>3.064135954144178</v>
      </c>
      <c r="N58" s="85">
        <v>42036957</v>
      </c>
      <c r="O58" s="86">
        <v>11446018</v>
      </c>
      <c r="P58" s="88">
        <f t="shared" si="21"/>
        <v>53482975</v>
      </c>
      <c r="Q58" s="105">
        <f t="shared" si="22"/>
        <v>0.2950770533646739</v>
      </c>
      <c r="R58" s="85">
        <v>30547470</v>
      </c>
      <c r="S58" s="86">
        <v>5622039</v>
      </c>
      <c r="T58" s="88">
        <f t="shared" si="23"/>
        <v>36169509</v>
      </c>
      <c r="U58" s="105">
        <f t="shared" si="24"/>
        <v>0.1921493958511487</v>
      </c>
      <c r="V58" s="85">
        <v>0</v>
      </c>
      <c r="W58" s="86">
        <v>0</v>
      </c>
      <c r="X58" s="88">
        <f t="shared" si="25"/>
        <v>0</v>
      </c>
      <c r="Y58" s="105">
        <f t="shared" si="26"/>
        <v>0</v>
      </c>
      <c r="Z58" s="125">
        <f t="shared" si="27"/>
        <v>163508947</v>
      </c>
      <c r="AA58" s="88">
        <f t="shared" si="28"/>
        <v>481520869</v>
      </c>
      <c r="AB58" s="88">
        <f t="shared" si="29"/>
        <v>645029816</v>
      </c>
      <c r="AC58" s="105">
        <f t="shared" si="30"/>
        <v>3.426700911266935</v>
      </c>
      <c r="AD58" s="85">
        <v>77463148</v>
      </c>
      <c r="AE58" s="86">
        <v>14794259</v>
      </c>
      <c r="AF58" s="88">
        <f t="shared" si="31"/>
        <v>92257407</v>
      </c>
      <c r="AG58" s="86">
        <v>149002984</v>
      </c>
      <c r="AH58" s="86">
        <v>149002984</v>
      </c>
      <c r="AI58" s="126">
        <v>25002245</v>
      </c>
      <c r="AJ58" s="127">
        <f t="shared" si="32"/>
        <v>0.16779694156997554</v>
      </c>
      <c r="AK58" s="128">
        <f t="shared" si="33"/>
        <v>-0.6079500803659049</v>
      </c>
    </row>
    <row r="59" spans="1:37" ht="13.5">
      <c r="A59" s="62" t="s">
        <v>97</v>
      </c>
      <c r="B59" s="63" t="s">
        <v>325</v>
      </c>
      <c r="C59" s="64" t="s">
        <v>326</v>
      </c>
      <c r="D59" s="85">
        <v>156773000</v>
      </c>
      <c r="E59" s="86">
        <v>45759000</v>
      </c>
      <c r="F59" s="87">
        <f t="shared" si="17"/>
        <v>202532000</v>
      </c>
      <c r="G59" s="85">
        <v>166099000</v>
      </c>
      <c r="H59" s="86">
        <v>44859000</v>
      </c>
      <c r="I59" s="87">
        <f t="shared" si="18"/>
        <v>210958000</v>
      </c>
      <c r="J59" s="85">
        <v>55536738</v>
      </c>
      <c r="K59" s="86">
        <v>0</v>
      </c>
      <c r="L59" s="88">
        <f t="shared" si="19"/>
        <v>55536738</v>
      </c>
      <c r="M59" s="105">
        <f t="shared" si="20"/>
        <v>0.274212164003713</v>
      </c>
      <c r="N59" s="85">
        <v>45587154</v>
      </c>
      <c r="O59" s="86">
        <v>-5100000</v>
      </c>
      <c r="P59" s="88">
        <f t="shared" si="21"/>
        <v>40487154</v>
      </c>
      <c r="Q59" s="105">
        <f t="shared" si="22"/>
        <v>0.19990497304129717</v>
      </c>
      <c r="R59" s="85">
        <v>41852853</v>
      </c>
      <c r="S59" s="86">
        <v>1797677</v>
      </c>
      <c r="T59" s="88">
        <f t="shared" si="23"/>
        <v>43650530</v>
      </c>
      <c r="U59" s="105">
        <f t="shared" si="24"/>
        <v>0.20691573678172906</v>
      </c>
      <c r="V59" s="85">
        <v>0</v>
      </c>
      <c r="W59" s="86">
        <v>0</v>
      </c>
      <c r="X59" s="88">
        <f t="shared" si="25"/>
        <v>0</v>
      </c>
      <c r="Y59" s="105">
        <f t="shared" si="26"/>
        <v>0</v>
      </c>
      <c r="Z59" s="125">
        <f t="shared" si="27"/>
        <v>142976745</v>
      </c>
      <c r="AA59" s="88">
        <f t="shared" si="28"/>
        <v>-3302323</v>
      </c>
      <c r="AB59" s="88">
        <f t="shared" si="29"/>
        <v>139674422</v>
      </c>
      <c r="AC59" s="105">
        <f t="shared" si="30"/>
        <v>0.6620958769044075</v>
      </c>
      <c r="AD59" s="85">
        <v>129863988</v>
      </c>
      <c r="AE59" s="86">
        <v>15904611</v>
      </c>
      <c r="AF59" s="88">
        <f t="shared" si="31"/>
        <v>145768599</v>
      </c>
      <c r="AG59" s="86">
        <v>535903657</v>
      </c>
      <c r="AH59" s="86">
        <v>535903657</v>
      </c>
      <c r="AI59" s="126">
        <v>35061858</v>
      </c>
      <c r="AJ59" s="127">
        <f t="shared" si="32"/>
        <v>0.0654256740778315</v>
      </c>
      <c r="AK59" s="128">
        <f t="shared" si="33"/>
        <v>-0.700549155994838</v>
      </c>
    </row>
    <row r="60" spans="1:37" ht="13.5">
      <c r="A60" s="62" t="s">
        <v>112</v>
      </c>
      <c r="B60" s="63" t="s">
        <v>327</v>
      </c>
      <c r="C60" s="64" t="s">
        <v>328</v>
      </c>
      <c r="D60" s="85">
        <v>687095637</v>
      </c>
      <c r="E60" s="86">
        <v>370534755</v>
      </c>
      <c r="F60" s="87">
        <f t="shared" si="17"/>
        <v>1057630392</v>
      </c>
      <c r="G60" s="85">
        <v>676716734</v>
      </c>
      <c r="H60" s="86">
        <v>492890502</v>
      </c>
      <c r="I60" s="87">
        <f t="shared" si="18"/>
        <v>1169607236</v>
      </c>
      <c r="J60" s="85">
        <v>252875521</v>
      </c>
      <c r="K60" s="86">
        <v>35122236</v>
      </c>
      <c r="L60" s="88">
        <f t="shared" si="19"/>
        <v>287997757</v>
      </c>
      <c r="M60" s="105">
        <f t="shared" si="20"/>
        <v>0.27230472873930045</v>
      </c>
      <c r="N60" s="85">
        <v>210418470</v>
      </c>
      <c r="O60" s="86">
        <v>53331597</v>
      </c>
      <c r="P60" s="88">
        <f t="shared" si="21"/>
        <v>263750067</v>
      </c>
      <c r="Q60" s="105">
        <f t="shared" si="22"/>
        <v>0.24937829793378327</v>
      </c>
      <c r="R60" s="85">
        <v>166024605</v>
      </c>
      <c r="S60" s="86">
        <v>41023318</v>
      </c>
      <c r="T60" s="88">
        <f t="shared" si="23"/>
        <v>207047923</v>
      </c>
      <c r="U60" s="105">
        <f t="shared" si="24"/>
        <v>0.1770234627720788</v>
      </c>
      <c r="V60" s="85">
        <v>0</v>
      </c>
      <c r="W60" s="86">
        <v>0</v>
      </c>
      <c r="X60" s="88">
        <f t="shared" si="25"/>
        <v>0</v>
      </c>
      <c r="Y60" s="105">
        <f t="shared" si="26"/>
        <v>0</v>
      </c>
      <c r="Z60" s="125">
        <f t="shared" si="27"/>
        <v>629318596</v>
      </c>
      <c r="AA60" s="88">
        <f t="shared" si="28"/>
        <v>129477151</v>
      </c>
      <c r="AB60" s="88">
        <f t="shared" si="29"/>
        <v>758795747</v>
      </c>
      <c r="AC60" s="105">
        <f t="shared" si="30"/>
        <v>0.6487611598531526</v>
      </c>
      <c r="AD60" s="85">
        <v>632413842</v>
      </c>
      <c r="AE60" s="86">
        <v>105733432</v>
      </c>
      <c r="AF60" s="88">
        <f t="shared" si="31"/>
        <v>738147274</v>
      </c>
      <c r="AG60" s="86">
        <v>1013458936</v>
      </c>
      <c r="AH60" s="86">
        <v>1013458936</v>
      </c>
      <c r="AI60" s="126">
        <v>218927413</v>
      </c>
      <c r="AJ60" s="127">
        <f t="shared" si="32"/>
        <v>0.21602001346406796</v>
      </c>
      <c r="AK60" s="128">
        <f t="shared" si="33"/>
        <v>-0.7195032342556615</v>
      </c>
    </row>
    <row r="61" spans="1:37" ht="13.5">
      <c r="A61" s="65"/>
      <c r="B61" s="66" t="s">
        <v>329</v>
      </c>
      <c r="C61" s="67"/>
      <c r="D61" s="89">
        <f>SUM(D55:D60)</f>
        <v>4808361046</v>
      </c>
      <c r="E61" s="90">
        <f>SUM(E55:E60)</f>
        <v>1091453641</v>
      </c>
      <c r="F61" s="91">
        <f t="shared" si="17"/>
        <v>5899814687</v>
      </c>
      <c r="G61" s="89">
        <f>SUM(G55:G60)</f>
        <v>4811099932</v>
      </c>
      <c r="H61" s="90">
        <f>SUM(H55:H60)</f>
        <v>1329605984</v>
      </c>
      <c r="I61" s="91">
        <f t="shared" si="18"/>
        <v>6140705916</v>
      </c>
      <c r="J61" s="89">
        <f>SUM(J55:J60)</f>
        <v>1645580753</v>
      </c>
      <c r="K61" s="90">
        <f>SUM(K55:K60)</f>
        <v>567815887</v>
      </c>
      <c r="L61" s="90">
        <f t="shared" si="19"/>
        <v>2213396640</v>
      </c>
      <c r="M61" s="106">
        <f t="shared" si="20"/>
        <v>0.3751637563934218</v>
      </c>
      <c r="N61" s="89">
        <f>SUM(N55:N60)</f>
        <v>994828721</v>
      </c>
      <c r="O61" s="90">
        <f>SUM(O55:O60)</f>
        <v>105284981</v>
      </c>
      <c r="P61" s="90">
        <f t="shared" si="21"/>
        <v>1100113702</v>
      </c>
      <c r="Q61" s="106">
        <f t="shared" si="22"/>
        <v>0.1864658061928717</v>
      </c>
      <c r="R61" s="89">
        <f>SUM(R55:R60)</f>
        <v>1312952683</v>
      </c>
      <c r="S61" s="90">
        <f>SUM(S55:S60)</f>
        <v>234750088</v>
      </c>
      <c r="T61" s="90">
        <f t="shared" si="23"/>
        <v>1547702771</v>
      </c>
      <c r="U61" s="106">
        <f t="shared" si="24"/>
        <v>0.2520398781787224</v>
      </c>
      <c r="V61" s="89">
        <f>SUM(V55:V60)</f>
        <v>0</v>
      </c>
      <c r="W61" s="90">
        <f>SUM(W55:W60)</f>
        <v>0</v>
      </c>
      <c r="X61" s="90">
        <f t="shared" si="25"/>
        <v>0</v>
      </c>
      <c r="Y61" s="106">
        <f t="shared" si="26"/>
        <v>0</v>
      </c>
      <c r="Z61" s="89">
        <f t="shared" si="27"/>
        <v>3953362157</v>
      </c>
      <c r="AA61" s="90">
        <f t="shared" si="28"/>
        <v>907850956</v>
      </c>
      <c r="AB61" s="90">
        <f t="shared" si="29"/>
        <v>4861213113</v>
      </c>
      <c r="AC61" s="106">
        <f t="shared" si="30"/>
        <v>0.7916375054427863</v>
      </c>
      <c r="AD61" s="89">
        <f>SUM(AD55:AD60)</f>
        <v>3570613805</v>
      </c>
      <c r="AE61" s="90">
        <f>SUM(AE55:AE60)</f>
        <v>365008179</v>
      </c>
      <c r="AF61" s="90">
        <f t="shared" si="31"/>
        <v>3935621984</v>
      </c>
      <c r="AG61" s="90">
        <f>SUM(AG55:AG60)</f>
        <v>5750145418</v>
      </c>
      <c r="AH61" s="90">
        <f>SUM(AH55:AH60)</f>
        <v>5750145418</v>
      </c>
      <c r="AI61" s="91">
        <f>SUM(AI55:AI60)</f>
        <v>1175000423</v>
      </c>
      <c r="AJ61" s="129">
        <f t="shared" si="32"/>
        <v>0.20434273180671758</v>
      </c>
      <c r="AK61" s="130">
        <f t="shared" si="33"/>
        <v>-0.6067450641113199</v>
      </c>
    </row>
    <row r="62" spans="1:37" ht="13.5">
      <c r="A62" s="62" t="s">
        <v>97</v>
      </c>
      <c r="B62" s="63" t="s">
        <v>330</v>
      </c>
      <c r="C62" s="64" t="s">
        <v>331</v>
      </c>
      <c r="D62" s="85">
        <v>301495910</v>
      </c>
      <c r="E62" s="86">
        <v>35979501</v>
      </c>
      <c r="F62" s="87">
        <f t="shared" si="17"/>
        <v>337475411</v>
      </c>
      <c r="G62" s="85">
        <v>292497081</v>
      </c>
      <c r="H62" s="86">
        <v>41362050</v>
      </c>
      <c r="I62" s="87">
        <f t="shared" si="18"/>
        <v>333859131</v>
      </c>
      <c r="J62" s="85">
        <v>97561870</v>
      </c>
      <c r="K62" s="86">
        <v>3300048</v>
      </c>
      <c r="L62" s="88">
        <f t="shared" si="19"/>
        <v>100861918</v>
      </c>
      <c r="M62" s="105">
        <f t="shared" si="20"/>
        <v>0.29887190210726194</v>
      </c>
      <c r="N62" s="85">
        <v>86058669</v>
      </c>
      <c r="O62" s="86">
        <v>1847463</v>
      </c>
      <c r="P62" s="88">
        <f t="shared" si="21"/>
        <v>87906132</v>
      </c>
      <c r="Q62" s="105">
        <f t="shared" si="22"/>
        <v>0.2604815910573111</v>
      </c>
      <c r="R62" s="85">
        <v>70278487</v>
      </c>
      <c r="S62" s="86">
        <v>1939733</v>
      </c>
      <c r="T62" s="88">
        <f t="shared" si="23"/>
        <v>72218220</v>
      </c>
      <c r="U62" s="105">
        <f t="shared" si="24"/>
        <v>0.21631344868024593</v>
      </c>
      <c r="V62" s="85">
        <v>0</v>
      </c>
      <c r="W62" s="86">
        <v>0</v>
      </c>
      <c r="X62" s="88">
        <f t="shared" si="25"/>
        <v>0</v>
      </c>
      <c r="Y62" s="105">
        <f t="shared" si="26"/>
        <v>0</v>
      </c>
      <c r="Z62" s="125">
        <f t="shared" si="27"/>
        <v>253899026</v>
      </c>
      <c r="AA62" s="88">
        <f t="shared" si="28"/>
        <v>7087244</v>
      </c>
      <c r="AB62" s="88">
        <f t="shared" si="29"/>
        <v>260986270</v>
      </c>
      <c r="AC62" s="105">
        <f t="shared" si="30"/>
        <v>0.781725721319271</v>
      </c>
      <c r="AD62" s="85">
        <v>209828402</v>
      </c>
      <c r="AE62" s="86">
        <v>31952899</v>
      </c>
      <c r="AF62" s="88">
        <f t="shared" si="31"/>
        <v>241781301</v>
      </c>
      <c r="AG62" s="86">
        <v>268864261</v>
      </c>
      <c r="AH62" s="86">
        <v>268864261</v>
      </c>
      <c r="AI62" s="126">
        <v>82290599</v>
      </c>
      <c r="AJ62" s="127">
        <f t="shared" si="32"/>
        <v>0.30606745089113946</v>
      </c>
      <c r="AK62" s="128">
        <f t="shared" si="33"/>
        <v>-0.7013076706043533</v>
      </c>
    </row>
    <row r="63" spans="1:37" ht="13.5">
      <c r="A63" s="62" t="s">
        <v>97</v>
      </c>
      <c r="B63" s="63" t="s">
        <v>332</v>
      </c>
      <c r="C63" s="64" t="s">
        <v>333</v>
      </c>
      <c r="D63" s="85">
        <v>1737272476</v>
      </c>
      <c r="E63" s="86">
        <v>316284807</v>
      </c>
      <c r="F63" s="87">
        <f t="shared" si="17"/>
        <v>2053557283</v>
      </c>
      <c r="G63" s="85">
        <v>1767121496</v>
      </c>
      <c r="H63" s="86">
        <v>256908287</v>
      </c>
      <c r="I63" s="87">
        <f t="shared" si="18"/>
        <v>2024029783</v>
      </c>
      <c r="J63" s="85">
        <v>376872746</v>
      </c>
      <c r="K63" s="86">
        <v>17954122</v>
      </c>
      <c r="L63" s="88">
        <f t="shared" si="19"/>
        <v>394826868</v>
      </c>
      <c r="M63" s="105">
        <f t="shared" si="20"/>
        <v>0.1922648427041711</v>
      </c>
      <c r="N63" s="85">
        <v>453454368</v>
      </c>
      <c r="O63" s="86">
        <v>47582206</v>
      </c>
      <c r="P63" s="88">
        <f t="shared" si="21"/>
        <v>501036574</v>
      </c>
      <c r="Q63" s="105">
        <f t="shared" si="22"/>
        <v>0.24398470797369035</v>
      </c>
      <c r="R63" s="85">
        <v>435604361</v>
      </c>
      <c r="S63" s="86">
        <v>33420437</v>
      </c>
      <c r="T63" s="88">
        <f t="shared" si="23"/>
        <v>469024798</v>
      </c>
      <c r="U63" s="105">
        <f t="shared" si="24"/>
        <v>0.23172820970293004</v>
      </c>
      <c r="V63" s="85">
        <v>0</v>
      </c>
      <c r="W63" s="86">
        <v>0</v>
      </c>
      <c r="X63" s="88">
        <f t="shared" si="25"/>
        <v>0</v>
      </c>
      <c r="Y63" s="105">
        <f t="shared" si="26"/>
        <v>0</v>
      </c>
      <c r="Z63" s="125">
        <f t="shared" si="27"/>
        <v>1265931475</v>
      </c>
      <c r="AA63" s="88">
        <f t="shared" si="28"/>
        <v>98956765</v>
      </c>
      <c r="AB63" s="88">
        <f t="shared" si="29"/>
        <v>1364888240</v>
      </c>
      <c r="AC63" s="105">
        <f t="shared" si="30"/>
        <v>0.6743419743443567</v>
      </c>
      <c r="AD63" s="85">
        <v>1169939907</v>
      </c>
      <c r="AE63" s="86">
        <v>62225757</v>
      </c>
      <c r="AF63" s="88">
        <f t="shared" si="31"/>
        <v>1232165664</v>
      </c>
      <c r="AG63" s="86">
        <v>1667208827</v>
      </c>
      <c r="AH63" s="86">
        <v>1667208827</v>
      </c>
      <c r="AI63" s="126">
        <v>477154111</v>
      </c>
      <c r="AJ63" s="127">
        <f t="shared" si="32"/>
        <v>0.2861993670334616</v>
      </c>
      <c r="AK63" s="128">
        <f t="shared" si="33"/>
        <v>-0.619349238740027</v>
      </c>
    </row>
    <row r="64" spans="1:37" ht="13.5">
      <c r="A64" s="62" t="s">
        <v>97</v>
      </c>
      <c r="B64" s="63" t="s">
        <v>334</v>
      </c>
      <c r="C64" s="64" t="s">
        <v>335</v>
      </c>
      <c r="D64" s="85">
        <v>184548452</v>
      </c>
      <c r="E64" s="86">
        <v>67834000</v>
      </c>
      <c r="F64" s="87">
        <f t="shared" si="17"/>
        <v>252382452</v>
      </c>
      <c r="G64" s="85">
        <v>184946464</v>
      </c>
      <c r="H64" s="86">
        <v>65696468</v>
      </c>
      <c r="I64" s="87">
        <f t="shared" si="18"/>
        <v>250642932</v>
      </c>
      <c r="J64" s="85">
        <v>80912919</v>
      </c>
      <c r="K64" s="86">
        <v>13188833</v>
      </c>
      <c r="L64" s="88">
        <f t="shared" si="19"/>
        <v>94101752</v>
      </c>
      <c r="M64" s="105">
        <f t="shared" si="20"/>
        <v>0.3728537830355971</v>
      </c>
      <c r="N64" s="85">
        <v>50313123</v>
      </c>
      <c r="O64" s="86">
        <v>20230370</v>
      </c>
      <c r="P64" s="88">
        <f t="shared" si="21"/>
        <v>70543493</v>
      </c>
      <c r="Q64" s="105">
        <f t="shared" si="22"/>
        <v>0.2795102925777106</v>
      </c>
      <c r="R64" s="85">
        <v>41359912</v>
      </c>
      <c r="S64" s="86">
        <v>4466788</v>
      </c>
      <c r="T64" s="88">
        <f t="shared" si="23"/>
        <v>45826700</v>
      </c>
      <c r="U64" s="105">
        <f t="shared" si="24"/>
        <v>0.18283659401175534</v>
      </c>
      <c r="V64" s="85">
        <v>0</v>
      </c>
      <c r="W64" s="86">
        <v>0</v>
      </c>
      <c r="X64" s="88">
        <f t="shared" si="25"/>
        <v>0</v>
      </c>
      <c r="Y64" s="105">
        <f t="shared" si="26"/>
        <v>0</v>
      </c>
      <c r="Z64" s="125">
        <f t="shared" si="27"/>
        <v>172585954</v>
      </c>
      <c r="AA64" s="88">
        <f t="shared" si="28"/>
        <v>37885991</v>
      </c>
      <c r="AB64" s="88">
        <f t="shared" si="29"/>
        <v>210471945</v>
      </c>
      <c r="AC64" s="105">
        <f t="shared" si="30"/>
        <v>0.8397282274051917</v>
      </c>
      <c r="AD64" s="85">
        <v>148465065</v>
      </c>
      <c r="AE64" s="86">
        <v>17366337</v>
      </c>
      <c r="AF64" s="88">
        <f t="shared" si="31"/>
        <v>165831402</v>
      </c>
      <c r="AG64" s="86">
        <v>348584205</v>
      </c>
      <c r="AH64" s="86">
        <v>348584205</v>
      </c>
      <c r="AI64" s="126">
        <v>40593482</v>
      </c>
      <c r="AJ64" s="127">
        <f t="shared" si="32"/>
        <v>0.11645244224419175</v>
      </c>
      <c r="AK64" s="128">
        <f t="shared" si="33"/>
        <v>-0.7236548720730227</v>
      </c>
    </row>
    <row r="65" spans="1:37" ht="13.5">
      <c r="A65" s="62" t="s">
        <v>97</v>
      </c>
      <c r="B65" s="63" t="s">
        <v>336</v>
      </c>
      <c r="C65" s="64" t="s">
        <v>337</v>
      </c>
      <c r="D65" s="85">
        <v>140014338</v>
      </c>
      <c r="E65" s="86">
        <v>47287000</v>
      </c>
      <c r="F65" s="87">
        <f t="shared" si="17"/>
        <v>187301338</v>
      </c>
      <c r="G65" s="85">
        <v>120453605</v>
      </c>
      <c r="H65" s="86">
        <v>45525505</v>
      </c>
      <c r="I65" s="87">
        <f t="shared" si="18"/>
        <v>165979110</v>
      </c>
      <c r="J65" s="85">
        <v>57005844</v>
      </c>
      <c r="K65" s="86">
        <v>11810899</v>
      </c>
      <c r="L65" s="88">
        <f t="shared" si="19"/>
        <v>68816743</v>
      </c>
      <c r="M65" s="105">
        <f t="shared" si="20"/>
        <v>0.36741191352300967</v>
      </c>
      <c r="N65" s="85">
        <v>32484843</v>
      </c>
      <c r="O65" s="86">
        <v>9947457</v>
      </c>
      <c r="P65" s="88">
        <f t="shared" si="21"/>
        <v>42432300</v>
      </c>
      <c r="Q65" s="105">
        <f t="shared" si="22"/>
        <v>0.22654563204455058</v>
      </c>
      <c r="R65" s="85">
        <v>3416210</v>
      </c>
      <c r="S65" s="86">
        <v>8998893</v>
      </c>
      <c r="T65" s="88">
        <f t="shared" si="23"/>
        <v>12415103</v>
      </c>
      <c r="U65" s="105">
        <f t="shared" si="24"/>
        <v>0.07479919009084939</v>
      </c>
      <c r="V65" s="85">
        <v>0</v>
      </c>
      <c r="W65" s="86">
        <v>0</v>
      </c>
      <c r="X65" s="88">
        <f t="shared" si="25"/>
        <v>0</v>
      </c>
      <c r="Y65" s="105">
        <f t="shared" si="26"/>
        <v>0</v>
      </c>
      <c r="Z65" s="125">
        <f t="shared" si="27"/>
        <v>92906897</v>
      </c>
      <c r="AA65" s="88">
        <f t="shared" si="28"/>
        <v>30757249</v>
      </c>
      <c r="AB65" s="88">
        <f t="shared" si="29"/>
        <v>123664146</v>
      </c>
      <c r="AC65" s="105">
        <f t="shared" si="30"/>
        <v>0.7450584956142975</v>
      </c>
      <c r="AD65" s="85">
        <v>100112102</v>
      </c>
      <c r="AE65" s="86">
        <v>21320999</v>
      </c>
      <c r="AF65" s="88">
        <f t="shared" si="31"/>
        <v>121433101</v>
      </c>
      <c r="AG65" s="86">
        <v>346785163</v>
      </c>
      <c r="AH65" s="86">
        <v>346785163</v>
      </c>
      <c r="AI65" s="126">
        <v>28521623</v>
      </c>
      <c r="AJ65" s="127">
        <f t="shared" si="32"/>
        <v>0.08224579954131428</v>
      </c>
      <c r="AK65" s="128">
        <f t="shared" si="33"/>
        <v>-0.8977617890199477</v>
      </c>
    </row>
    <row r="66" spans="1:37" ht="13.5">
      <c r="A66" s="62" t="s">
        <v>112</v>
      </c>
      <c r="B66" s="63" t="s">
        <v>338</v>
      </c>
      <c r="C66" s="64" t="s">
        <v>339</v>
      </c>
      <c r="D66" s="85">
        <v>890624040</v>
      </c>
      <c r="E66" s="86">
        <v>346370460</v>
      </c>
      <c r="F66" s="87">
        <f t="shared" si="17"/>
        <v>1236994500</v>
      </c>
      <c r="G66" s="85">
        <v>892274040</v>
      </c>
      <c r="H66" s="86">
        <v>349687590</v>
      </c>
      <c r="I66" s="87">
        <f t="shared" si="18"/>
        <v>1241961630</v>
      </c>
      <c r="J66" s="85">
        <v>282553905</v>
      </c>
      <c r="K66" s="86">
        <v>28154451</v>
      </c>
      <c r="L66" s="88">
        <f t="shared" si="19"/>
        <v>310708356</v>
      </c>
      <c r="M66" s="105">
        <f t="shared" si="20"/>
        <v>0.25118006264377085</v>
      </c>
      <c r="N66" s="85">
        <v>260235635</v>
      </c>
      <c r="O66" s="86">
        <v>43993562</v>
      </c>
      <c r="P66" s="88">
        <f t="shared" si="21"/>
        <v>304229197</v>
      </c>
      <c r="Q66" s="105">
        <f t="shared" si="22"/>
        <v>0.24594223903178228</v>
      </c>
      <c r="R66" s="85">
        <v>219586770</v>
      </c>
      <c r="S66" s="86">
        <v>59867064</v>
      </c>
      <c r="T66" s="88">
        <f t="shared" si="23"/>
        <v>279453834</v>
      </c>
      <c r="U66" s="105">
        <f t="shared" si="24"/>
        <v>0.22501003835360034</v>
      </c>
      <c r="V66" s="85">
        <v>0</v>
      </c>
      <c r="W66" s="86">
        <v>0</v>
      </c>
      <c r="X66" s="88">
        <f t="shared" si="25"/>
        <v>0</v>
      </c>
      <c r="Y66" s="105">
        <f t="shared" si="26"/>
        <v>0</v>
      </c>
      <c r="Z66" s="125">
        <f t="shared" si="27"/>
        <v>762376310</v>
      </c>
      <c r="AA66" s="88">
        <f t="shared" si="28"/>
        <v>132015077</v>
      </c>
      <c r="AB66" s="88">
        <f t="shared" si="29"/>
        <v>894391387</v>
      </c>
      <c r="AC66" s="105">
        <f t="shared" si="30"/>
        <v>0.7201441376252501</v>
      </c>
      <c r="AD66" s="85">
        <v>634752374</v>
      </c>
      <c r="AE66" s="86">
        <v>432751509</v>
      </c>
      <c r="AF66" s="88">
        <f t="shared" si="31"/>
        <v>1067503883</v>
      </c>
      <c r="AG66" s="86">
        <v>1089565477</v>
      </c>
      <c r="AH66" s="86">
        <v>1089565477</v>
      </c>
      <c r="AI66" s="126">
        <v>226883977</v>
      </c>
      <c r="AJ66" s="127">
        <f t="shared" si="32"/>
        <v>0.20823344882833508</v>
      </c>
      <c r="AK66" s="128">
        <f t="shared" si="33"/>
        <v>-0.7382175011723119</v>
      </c>
    </row>
    <row r="67" spans="1:37" ht="13.5">
      <c r="A67" s="65"/>
      <c r="B67" s="66" t="s">
        <v>340</v>
      </c>
      <c r="C67" s="67"/>
      <c r="D67" s="89">
        <f>SUM(D62:D66)</f>
        <v>3253955216</v>
      </c>
      <c r="E67" s="90">
        <f>SUM(E62:E66)</f>
        <v>813755768</v>
      </c>
      <c r="F67" s="91">
        <f t="shared" si="17"/>
        <v>4067710984</v>
      </c>
      <c r="G67" s="89">
        <f>SUM(G62:G66)</f>
        <v>3257292686</v>
      </c>
      <c r="H67" s="90">
        <f>SUM(H62:H66)</f>
        <v>759179900</v>
      </c>
      <c r="I67" s="91">
        <f t="shared" si="18"/>
        <v>4016472586</v>
      </c>
      <c r="J67" s="89">
        <f>SUM(J62:J66)</f>
        <v>894907284</v>
      </c>
      <c r="K67" s="90">
        <f>SUM(K62:K66)</f>
        <v>74408353</v>
      </c>
      <c r="L67" s="90">
        <f t="shared" si="19"/>
        <v>969315637</v>
      </c>
      <c r="M67" s="106">
        <f t="shared" si="20"/>
        <v>0.23829511015229984</v>
      </c>
      <c r="N67" s="89">
        <f>SUM(N62:N66)</f>
        <v>882546638</v>
      </c>
      <c r="O67" s="90">
        <f>SUM(O62:O66)</f>
        <v>123601058</v>
      </c>
      <c r="P67" s="90">
        <f t="shared" si="21"/>
        <v>1006147696</v>
      </c>
      <c r="Q67" s="106">
        <f t="shared" si="22"/>
        <v>0.2473498485899312</v>
      </c>
      <c r="R67" s="89">
        <f>SUM(R62:R66)</f>
        <v>770245740</v>
      </c>
      <c r="S67" s="90">
        <f>SUM(S62:S66)</f>
        <v>108692915</v>
      </c>
      <c r="T67" s="90">
        <f t="shared" si="23"/>
        <v>878938655</v>
      </c>
      <c r="U67" s="106">
        <f t="shared" si="24"/>
        <v>0.2188334754390379</v>
      </c>
      <c r="V67" s="89">
        <f>SUM(V62:V66)</f>
        <v>0</v>
      </c>
      <c r="W67" s="90">
        <f>SUM(W62:W66)</f>
        <v>0</v>
      </c>
      <c r="X67" s="90">
        <f t="shared" si="25"/>
        <v>0</v>
      </c>
      <c r="Y67" s="106">
        <f t="shared" si="26"/>
        <v>0</v>
      </c>
      <c r="Z67" s="89">
        <f t="shared" si="27"/>
        <v>2547699662</v>
      </c>
      <c r="AA67" s="90">
        <f t="shared" si="28"/>
        <v>306702326</v>
      </c>
      <c r="AB67" s="90">
        <f t="shared" si="29"/>
        <v>2854401988</v>
      </c>
      <c r="AC67" s="106">
        <f t="shared" si="30"/>
        <v>0.710673838021311</v>
      </c>
      <c r="AD67" s="89">
        <f>SUM(AD62:AD66)</f>
        <v>2263097850</v>
      </c>
      <c r="AE67" s="90">
        <f>SUM(AE62:AE66)</f>
        <v>565617501</v>
      </c>
      <c r="AF67" s="90">
        <f t="shared" si="31"/>
        <v>2828715351</v>
      </c>
      <c r="AG67" s="90">
        <f>SUM(AG62:AG66)</f>
        <v>3721007933</v>
      </c>
      <c r="AH67" s="90">
        <f>SUM(AH62:AH66)</f>
        <v>3721007933</v>
      </c>
      <c r="AI67" s="91">
        <f>SUM(AI62:AI66)</f>
        <v>855443792</v>
      </c>
      <c r="AJ67" s="129">
        <f t="shared" si="32"/>
        <v>0.22989571841904483</v>
      </c>
      <c r="AK67" s="130">
        <f t="shared" si="33"/>
        <v>-0.6892799218241312</v>
      </c>
    </row>
    <row r="68" spans="1:37" ht="13.5">
      <c r="A68" s="62" t="s">
        <v>97</v>
      </c>
      <c r="B68" s="63" t="s">
        <v>341</v>
      </c>
      <c r="C68" s="64" t="s">
        <v>342</v>
      </c>
      <c r="D68" s="85">
        <v>389175763</v>
      </c>
      <c r="E68" s="86">
        <v>125492000</v>
      </c>
      <c r="F68" s="87">
        <f t="shared" si="17"/>
        <v>514667763</v>
      </c>
      <c r="G68" s="85">
        <v>391745833</v>
      </c>
      <c r="H68" s="86">
        <v>152822048</v>
      </c>
      <c r="I68" s="87">
        <f t="shared" si="18"/>
        <v>544567881</v>
      </c>
      <c r="J68" s="85">
        <v>138444990</v>
      </c>
      <c r="K68" s="86">
        <v>9034196</v>
      </c>
      <c r="L68" s="88">
        <f t="shared" si="19"/>
        <v>147479186</v>
      </c>
      <c r="M68" s="105">
        <f t="shared" si="20"/>
        <v>0.2865522121306828</v>
      </c>
      <c r="N68" s="85">
        <v>70002435</v>
      </c>
      <c r="O68" s="86">
        <v>21604321</v>
      </c>
      <c r="P68" s="88">
        <f t="shared" si="21"/>
        <v>91606756</v>
      </c>
      <c r="Q68" s="105">
        <f t="shared" si="22"/>
        <v>0.1779920223991181</v>
      </c>
      <c r="R68" s="85">
        <v>64549765</v>
      </c>
      <c r="S68" s="86">
        <v>17873012</v>
      </c>
      <c r="T68" s="88">
        <f t="shared" si="23"/>
        <v>82422777</v>
      </c>
      <c r="U68" s="105">
        <f t="shared" si="24"/>
        <v>0.1513544589678068</v>
      </c>
      <c r="V68" s="85">
        <v>0</v>
      </c>
      <c r="W68" s="86">
        <v>0</v>
      </c>
      <c r="X68" s="88">
        <f t="shared" si="25"/>
        <v>0</v>
      </c>
      <c r="Y68" s="105">
        <f t="shared" si="26"/>
        <v>0</v>
      </c>
      <c r="Z68" s="125">
        <f t="shared" si="27"/>
        <v>272997190</v>
      </c>
      <c r="AA68" s="88">
        <f t="shared" si="28"/>
        <v>48511529</v>
      </c>
      <c r="AB68" s="88">
        <f t="shared" si="29"/>
        <v>321508719</v>
      </c>
      <c r="AC68" s="105">
        <f t="shared" si="30"/>
        <v>0.5903923646940169</v>
      </c>
      <c r="AD68" s="85">
        <v>293245833</v>
      </c>
      <c r="AE68" s="86">
        <v>19816369</v>
      </c>
      <c r="AF68" s="88">
        <f t="shared" si="31"/>
        <v>313062202</v>
      </c>
      <c r="AG68" s="86">
        <v>424517704</v>
      </c>
      <c r="AH68" s="86">
        <v>424517704</v>
      </c>
      <c r="AI68" s="126">
        <v>92951121</v>
      </c>
      <c r="AJ68" s="127">
        <f t="shared" si="32"/>
        <v>0.21895699548963923</v>
      </c>
      <c r="AK68" s="128">
        <f t="shared" si="33"/>
        <v>-0.7367207651596344</v>
      </c>
    </row>
    <row r="69" spans="1:37" ht="13.5">
      <c r="A69" s="62" t="s">
        <v>97</v>
      </c>
      <c r="B69" s="63" t="s">
        <v>343</v>
      </c>
      <c r="C69" s="64" t="s">
        <v>344</v>
      </c>
      <c r="D69" s="85">
        <v>234631179</v>
      </c>
      <c r="E69" s="86">
        <v>78295830</v>
      </c>
      <c r="F69" s="87">
        <f t="shared" si="17"/>
        <v>312927009</v>
      </c>
      <c r="G69" s="85">
        <v>160746444</v>
      </c>
      <c r="H69" s="86">
        <v>76447174</v>
      </c>
      <c r="I69" s="87">
        <f t="shared" si="18"/>
        <v>237193618</v>
      </c>
      <c r="J69" s="85">
        <v>176601613</v>
      </c>
      <c r="K69" s="86">
        <v>108875013</v>
      </c>
      <c r="L69" s="88">
        <f t="shared" si="19"/>
        <v>285476626</v>
      </c>
      <c r="M69" s="105">
        <f t="shared" si="20"/>
        <v>0.912278639393508</v>
      </c>
      <c r="N69" s="85">
        <v>67625246</v>
      </c>
      <c r="O69" s="86">
        <v>16706960</v>
      </c>
      <c r="P69" s="88">
        <f t="shared" si="21"/>
        <v>84332206</v>
      </c>
      <c r="Q69" s="105">
        <f t="shared" si="22"/>
        <v>0.26949481372507544</v>
      </c>
      <c r="R69" s="85">
        <v>13919059</v>
      </c>
      <c r="S69" s="86">
        <v>4726617</v>
      </c>
      <c r="T69" s="88">
        <f t="shared" si="23"/>
        <v>18645676</v>
      </c>
      <c r="U69" s="105">
        <f t="shared" si="24"/>
        <v>0.0786095180689052</v>
      </c>
      <c r="V69" s="85">
        <v>0</v>
      </c>
      <c r="W69" s="86">
        <v>0</v>
      </c>
      <c r="X69" s="88">
        <f t="shared" si="25"/>
        <v>0</v>
      </c>
      <c r="Y69" s="105">
        <f t="shared" si="26"/>
        <v>0</v>
      </c>
      <c r="Z69" s="125">
        <f t="shared" si="27"/>
        <v>258145918</v>
      </c>
      <c r="AA69" s="88">
        <f t="shared" si="28"/>
        <v>130308590</v>
      </c>
      <c r="AB69" s="88">
        <f t="shared" si="29"/>
        <v>388454508</v>
      </c>
      <c r="AC69" s="105">
        <f t="shared" si="30"/>
        <v>1.6377106233945975</v>
      </c>
      <c r="AD69" s="85">
        <v>109061401</v>
      </c>
      <c r="AE69" s="86">
        <v>21365979</v>
      </c>
      <c r="AF69" s="88">
        <f t="shared" si="31"/>
        <v>130427380</v>
      </c>
      <c r="AG69" s="86">
        <v>211138904</v>
      </c>
      <c r="AH69" s="86">
        <v>211138904</v>
      </c>
      <c r="AI69" s="126">
        <v>20051099</v>
      </c>
      <c r="AJ69" s="127">
        <f t="shared" si="32"/>
        <v>0.09496638762508684</v>
      </c>
      <c r="AK69" s="128">
        <f t="shared" si="33"/>
        <v>-0.8570417039735062</v>
      </c>
    </row>
    <row r="70" spans="1:37" ht="13.5">
      <c r="A70" s="62" t="s">
        <v>97</v>
      </c>
      <c r="B70" s="63" t="s">
        <v>345</v>
      </c>
      <c r="C70" s="64" t="s">
        <v>346</v>
      </c>
      <c r="D70" s="85">
        <v>220410948</v>
      </c>
      <c r="E70" s="86">
        <v>108166000</v>
      </c>
      <c r="F70" s="87">
        <f t="shared" si="17"/>
        <v>328576948</v>
      </c>
      <c r="G70" s="85">
        <v>226025188</v>
      </c>
      <c r="H70" s="86">
        <v>113543735</v>
      </c>
      <c r="I70" s="87">
        <f t="shared" si="18"/>
        <v>339568923</v>
      </c>
      <c r="J70" s="85">
        <v>91074529</v>
      </c>
      <c r="K70" s="86">
        <v>6360511</v>
      </c>
      <c r="L70" s="88">
        <f t="shared" si="19"/>
        <v>97435040</v>
      </c>
      <c r="M70" s="105">
        <f t="shared" si="20"/>
        <v>0.2965364447903996</v>
      </c>
      <c r="N70" s="85">
        <v>72368112</v>
      </c>
      <c r="O70" s="86">
        <v>6879781</v>
      </c>
      <c r="P70" s="88">
        <f t="shared" si="21"/>
        <v>79247893</v>
      </c>
      <c r="Q70" s="105">
        <f t="shared" si="22"/>
        <v>0.24118518807351025</v>
      </c>
      <c r="R70" s="85">
        <v>55767864</v>
      </c>
      <c r="S70" s="86">
        <v>18658969</v>
      </c>
      <c r="T70" s="88">
        <f t="shared" si="23"/>
        <v>74426833</v>
      </c>
      <c r="U70" s="105">
        <f t="shared" si="24"/>
        <v>0.21918034295500002</v>
      </c>
      <c r="V70" s="85">
        <v>0</v>
      </c>
      <c r="W70" s="86">
        <v>0</v>
      </c>
      <c r="X70" s="88">
        <f t="shared" si="25"/>
        <v>0</v>
      </c>
      <c r="Y70" s="105">
        <f t="shared" si="26"/>
        <v>0</v>
      </c>
      <c r="Z70" s="125">
        <f t="shared" si="27"/>
        <v>219210505</v>
      </c>
      <c r="AA70" s="88">
        <f t="shared" si="28"/>
        <v>31899261</v>
      </c>
      <c r="AB70" s="88">
        <f t="shared" si="29"/>
        <v>251109766</v>
      </c>
      <c r="AC70" s="105">
        <f t="shared" si="30"/>
        <v>0.7394957223455929</v>
      </c>
      <c r="AD70" s="85">
        <v>193969239</v>
      </c>
      <c r="AE70" s="86">
        <v>56559908</v>
      </c>
      <c r="AF70" s="88">
        <f t="shared" si="31"/>
        <v>250529147</v>
      </c>
      <c r="AG70" s="86">
        <v>262637202</v>
      </c>
      <c r="AH70" s="86">
        <v>262637202</v>
      </c>
      <c r="AI70" s="126">
        <v>60214943</v>
      </c>
      <c r="AJ70" s="127">
        <f t="shared" si="32"/>
        <v>0.22927042529184422</v>
      </c>
      <c r="AK70" s="128">
        <f t="shared" si="33"/>
        <v>-0.702921460870978</v>
      </c>
    </row>
    <row r="71" spans="1:37" ht="13.5">
      <c r="A71" s="62" t="s">
        <v>97</v>
      </c>
      <c r="B71" s="63" t="s">
        <v>347</v>
      </c>
      <c r="C71" s="64" t="s">
        <v>348</v>
      </c>
      <c r="D71" s="85">
        <v>191056050</v>
      </c>
      <c r="E71" s="86">
        <v>68644000</v>
      </c>
      <c r="F71" s="87">
        <f t="shared" si="17"/>
        <v>259700050</v>
      </c>
      <c r="G71" s="85">
        <v>189792419</v>
      </c>
      <c r="H71" s="86">
        <v>90037354</v>
      </c>
      <c r="I71" s="87">
        <f t="shared" si="18"/>
        <v>279829773</v>
      </c>
      <c r="J71" s="85">
        <v>74258576</v>
      </c>
      <c r="K71" s="86">
        <v>3728648</v>
      </c>
      <c r="L71" s="88">
        <f t="shared" si="19"/>
        <v>77987224</v>
      </c>
      <c r="M71" s="105">
        <f t="shared" si="20"/>
        <v>0.30029730067437416</v>
      </c>
      <c r="N71" s="85">
        <v>59252663</v>
      </c>
      <c r="O71" s="86">
        <v>17442789</v>
      </c>
      <c r="P71" s="88">
        <f t="shared" si="21"/>
        <v>76695452</v>
      </c>
      <c r="Q71" s="105">
        <f t="shared" si="22"/>
        <v>0.29532320844759175</v>
      </c>
      <c r="R71" s="85">
        <v>46348752</v>
      </c>
      <c r="S71" s="86">
        <v>19111996</v>
      </c>
      <c r="T71" s="88">
        <f t="shared" si="23"/>
        <v>65460748</v>
      </c>
      <c r="U71" s="105">
        <f t="shared" si="24"/>
        <v>0.23393060466085572</v>
      </c>
      <c r="V71" s="85">
        <v>0</v>
      </c>
      <c r="W71" s="86">
        <v>0</v>
      </c>
      <c r="X71" s="88">
        <f t="shared" si="25"/>
        <v>0</v>
      </c>
      <c r="Y71" s="105">
        <f t="shared" si="26"/>
        <v>0</v>
      </c>
      <c r="Z71" s="125">
        <f t="shared" si="27"/>
        <v>179859991</v>
      </c>
      <c r="AA71" s="88">
        <f t="shared" si="28"/>
        <v>40283433</v>
      </c>
      <c r="AB71" s="88">
        <f t="shared" si="29"/>
        <v>220143424</v>
      </c>
      <c r="AC71" s="105">
        <f t="shared" si="30"/>
        <v>0.7867047942750538</v>
      </c>
      <c r="AD71" s="85">
        <v>164698035</v>
      </c>
      <c r="AE71" s="86">
        <v>24769229</v>
      </c>
      <c r="AF71" s="88">
        <f t="shared" si="31"/>
        <v>189467264</v>
      </c>
      <c r="AG71" s="86">
        <v>243054704</v>
      </c>
      <c r="AH71" s="86">
        <v>243054704</v>
      </c>
      <c r="AI71" s="126">
        <v>61814496</v>
      </c>
      <c r="AJ71" s="127">
        <f t="shared" si="32"/>
        <v>0.2543233888614639</v>
      </c>
      <c r="AK71" s="128">
        <f t="shared" si="33"/>
        <v>-0.6545010118476192</v>
      </c>
    </row>
    <row r="72" spans="1:37" ht="13.5">
      <c r="A72" s="62" t="s">
        <v>112</v>
      </c>
      <c r="B72" s="63" t="s">
        <v>349</v>
      </c>
      <c r="C72" s="64" t="s">
        <v>350</v>
      </c>
      <c r="D72" s="85">
        <v>476396495</v>
      </c>
      <c r="E72" s="86">
        <v>282484043</v>
      </c>
      <c r="F72" s="87">
        <f t="shared" si="17"/>
        <v>758880538</v>
      </c>
      <c r="G72" s="85">
        <v>474983688</v>
      </c>
      <c r="H72" s="86">
        <v>279230002</v>
      </c>
      <c r="I72" s="87">
        <f t="shared" si="18"/>
        <v>754213690</v>
      </c>
      <c r="J72" s="85">
        <v>166317656</v>
      </c>
      <c r="K72" s="86">
        <v>46090548</v>
      </c>
      <c r="L72" s="88">
        <f t="shared" si="19"/>
        <v>212408204</v>
      </c>
      <c r="M72" s="105">
        <f t="shared" si="20"/>
        <v>0.27989676024607707</v>
      </c>
      <c r="N72" s="85">
        <v>94941858</v>
      </c>
      <c r="O72" s="86">
        <v>60461647</v>
      </c>
      <c r="P72" s="88">
        <f t="shared" si="21"/>
        <v>155403505</v>
      </c>
      <c r="Q72" s="105">
        <f t="shared" si="22"/>
        <v>0.20477993204247913</v>
      </c>
      <c r="R72" s="85">
        <v>166962530</v>
      </c>
      <c r="S72" s="86">
        <v>70002725</v>
      </c>
      <c r="T72" s="88">
        <f t="shared" si="23"/>
        <v>236965255</v>
      </c>
      <c r="U72" s="105">
        <f t="shared" si="24"/>
        <v>0.3141884828423096</v>
      </c>
      <c r="V72" s="85">
        <v>0</v>
      </c>
      <c r="W72" s="86">
        <v>0</v>
      </c>
      <c r="X72" s="88">
        <f t="shared" si="25"/>
        <v>0</v>
      </c>
      <c r="Y72" s="105">
        <f t="shared" si="26"/>
        <v>0</v>
      </c>
      <c r="Z72" s="125">
        <f t="shared" si="27"/>
        <v>428222044</v>
      </c>
      <c r="AA72" s="88">
        <f t="shared" si="28"/>
        <v>176554920</v>
      </c>
      <c r="AB72" s="88">
        <f t="shared" si="29"/>
        <v>604776964</v>
      </c>
      <c r="AC72" s="105">
        <f t="shared" si="30"/>
        <v>0.8018642090678572</v>
      </c>
      <c r="AD72" s="85">
        <v>372951290</v>
      </c>
      <c r="AE72" s="86">
        <v>88097134</v>
      </c>
      <c r="AF72" s="88">
        <f t="shared" si="31"/>
        <v>461048424</v>
      </c>
      <c r="AG72" s="86">
        <v>590091071</v>
      </c>
      <c r="AH72" s="86">
        <v>590091071</v>
      </c>
      <c r="AI72" s="126">
        <v>169404262</v>
      </c>
      <c r="AJ72" s="127">
        <f t="shared" si="32"/>
        <v>0.2870815545690574</v>
      </c>
      <c r="AK72" s="128">
        <f t="shared" si="33"/>
        <v>-0.48602957376121514</v>
      </c>
    </row>
    <row r="73" spans="1:37" ht="13.5">
      <c r="A73" s="65"/>
      <c r="B73" s="66" t="s">
        <v>351</v>
      </c>
      <c r="C73" s="67"/>
      <c r="D73" s="89">
        <f>SUM(D68:D72)</f>
        <v>1511670435</v>
      </c>
      <c r="E73" s="90">
        <f>SUM(E68:E72)</f>
        <v>663081873</v>
      </c>
      <c r="F73" s="91">
        <f t="shared" si="17"/>
        <v>2174752308</v>
      </c>
      <c r="G73" s="89">
        <f>SUM(G68:G72)</f>
        <v>1443293572</v>
      </c>
      <c r="H73" s="90">
        <f>SUM(H68:H72)</f>
        <v>712080313</v>
      </c>
      <c r="I73" s="91">
        <f t="shared" si="18"/>
        <v>2155373885</v>
      </c>
      <c r="J73" s="89">
        <f>SUM(J68:J72)</f>
        <v>646697364</v>
      </c>
      <c r="K73" s="90">
        <f>SUM(K68:K72)</f>
        <v>174088916</v>
      </c>
      <c r="L73" s="90">
        <f t="shared" si="19"/>
        <v>820786280</v>
      </c>
      <c r="M73" s="106">
        <f t="shared" si="20"/>
        <v>0.37741598295156287</v>
      </c>
      <c r="N73" s="89">
        <f>SUM(N68:N72)</f>
        <v>364190314</v>
      </c>
      <c r="O73" s="90">
        <f>SUM(O68:O72)</f>
        <v>123095498</v>
      </c>
      <c r="P73" s="90">
        <f t="shared" si="21"/>
        <v>487285812</v>
      </c>
      <c r="Q73" s="106">
        <f t="shared" si="22"/>
        <v>0.2240649706210129</v>
      </c>
      <c r="R73" s="89">
        <f>SUM(R68:R72)</f>
        <v>347547970</v>
      </c>
      <c r="S73" s="90">
        <f>SUM(S68:S72)</f>
        <v>130373319</v>
      </c>
      <c r="T73" s="90">
        <f t="shared" si="23"/>
        <v>477921289</v>
      </c>
      <c r="U73" s="106">
        <f t="shared" si="24"/>
        <v>0.221734749746214</v>
      </c>
      <c r="V73" s="89">
        <f>SUM(V68:V72)</f>
        <v>0</v>
      </c>
      <c r="W73" s="90">
        <f>SUM(W68:W72)</f>
        <v>0</v>
      </c>
      <c r="X73" s="90">
        <f t="shared" si="25"/>
        <v>0</v>
      </c>
      <c r="Y73" s="106">
        <f t="shared" si="26"/>
        <v>0</v>
      </c>
      <c r="Z73" s="89">
        <f t="shared" si="27"/>
        <v>1358435648</v>
      </c>
      <c r="AA73" s="90">
        <f t="shared" si="28"/>
        <v>427557733</v>
      </c>
      <c r="AB73" s="90">
        <f t="shared" si="29"/>
        <v>1785993381</v>
      </c>
      <c r="AC73" s="106">
        <f t="shared" si="30"/>
        <v>0.8286234668747506</v>
      </c>
      <c r="AD73" s="89">
        <f>SUM(AD68:AD72)</f>
        <v>1133925798</v>
      </c>
      <c r="AE73" s="90">
        <f>SUM(AE68:AE72)</f>
        <v>210608619</v>
      </c>
      <c r="AF73" s="90">
        <f t="shared" si="31"/>
        <v>1344534417</v>
      </c>
      <c r="AG73" s="90">
        <f>SUM(AG68:AG72)</f>
        <v>1731439585</v>
      </c>
      <c r="AH73" s="90">
        <f>SUM(AH68:AH72)</f>
        <v>1731439585</v>
      </c>
      <c r="AI73" s="91">
        <f>SUM(AI68:AI72)</f>
        <v>404435921</v>
      </c>
      <c r="AJ73" s="129">
        <f t="shared" si="32"/>
        <v>0.23358361706856784</v>
      </c>
      <c r="AK73" s="130">
        <f t="shared" si="33"/>
        <v>-0.6445451429451954</v>
      </c>
    </row>
    <row r="74" spans="1:37" ht="13.5">
      <c r="A74" s="68"/>
      <c r="B74" s="69" t="s">
        <v>352</v>
      </c>
      <c r="C74" s="70"/>
      <c r="D74" s="92">
        <f>SUM(D9,D11:D15,D17:D24,D26:D29,D31:D35,D37:D40,D42:D47,D49:D53,D55:D60,D62:D66,D68:D72)</f>
        <v>68851027804</v>
      </c>
      <c r="E74" s="93">
        <f>SUM(E9,E11:E15,E17:E24,E26:E29,E31:E35,E37:E40,E42:E47,E49:E53,E55:E60,E62:E66,E68:E72)</f>
        <v>13415299036</v>
      </c>
      <c r="F74" s="94">
        <f t="shared" si="17"/>
        <v>82266326840</v>
      </c>
      <c r="G74" s="92">
        <f>SUM(G9,G11:G15,G17:G24,G26:G29,G31:G35,G37:G40,G42:G47,G49:G53,G55:G60,G62:G66,G68:G72)</f>
        <v>69032958626</v>
      </c>
      <c r="H74" s="93">
        <f>SUM(H9,H11:H15,H17:H24,H26:H29,H31:H35,H37:H40,H42:H47,H49:H53,H55:H60,H62:H66,H68:H72)</f>
        <v>11898798219</v>
      </c>
      <c r="I74" s="94">
        <f t="shared" si="18"/>
        <v>80931756845</v>
      </c>
      <c r="J74" s="92">
        <f>SUM(J9,J11:J15,J17:J24,J26:J29,J31:J35,J37:J40,J42:J47,J49:J53,J55:J60,J62:J66,J68:J72)</f>
        <v>20858165838</v>
      </c>
      <c r="K74" s="93">
        <f>SUM(K9,K11:K15,K17:K24,K26:K29,K31:K35,K37:K40,K42:K47,K49:K53,K55:K60,K62:K66,K68:K72)</f>
        <v>16797252904</v>
      </c>
      <c r="L74" s="93">
        <f t="shared" si="19"/>
        <v>37655418742</v>
      </c>
      <c r="M74" s="107">
        <f t="shared" si="20"/>
        <v>0.45772578147601173</v>
      </c>
      <c r="N74" s="92">
        <f>SUM(N9,N11:N15,N17:N24,N26:N29,N31:N35,N37:N40,N42:N47,N49:N53,N55:N60,N62:N66,N68:N72)</f>
        <v>12358518439</v>
      </c>
      <c r="O74" s="93">
        <f>SUM(O9,O11:O15,O17:O24,O26:O29,O31:O35,O37:O40,O42:O47,O49:O53,O55:O60,O62:O66,O68:O72)</f>
        <v>4543981511</v>
      </c>
      <c r="P74" s="93">
        <f t="shared" si="21"/>
        <v>16902499950</v>
      </c>
      <c r="Q74" s="107">
        <f t="shared" si="22"/>
        <v>0.20546073465603634</v>
      </c>
      <c r="R74" s="92">
        <f>SUM(R9,R11:R15,R17:R24,R26:R29,R31:R35,R37:R40,R42:R47,R49:R53,R55:R60,R62:R66,R68:R72)</f>
        <v>15607351335</v>
      </c>
      <c r="S74" s="93">
        <f>SUM(S9,S11:S15,S17:S24,S26:S29,S31:S35,S37:S40,S42:S47,S49:S53,S55:S60,S62:S66,S68:S72)</f>
        <v>1793963277</v>
      </c>
      <c r="T74" s="93">
        <f t="shared" si="23"/>
        <v>17401314612</v>
      </c>
      <c r="U74" s="107">
        <f t="shared" si="24"/>
        <v>0.21501219410480474</v>
      </c>
      <c r="V74" s="92">
        <f>SUM(V9,V11:V15,V17:V24,V26:V29,V31:V35,V37:V40,V42:V47,V49:V53,V55:V60,V62:V66,V68:V72)</f>
        <v>0</v>
      </c>
      <c r="W74" s="93">
        <f>SUM(W9,W11:W15,W17:W24,W26:W29,W31:W35,W37:W40,W42:W47,W49:W53,W55:W60,W62:W66,W68:W72)</f>
        <v>0</v>
      </c>
      <c r="X74" s="93">
        <f t="shared" si="25"/>
        <v>0</v>
      </c>
      <c r="Y74" s="107">
        <f t="shared" si="26"/>
        <v>0</v>
      </c>
      <c r="Z74" s="92">
        <f t="shared" si="27"/>
        <v>48824035612</v>
      </c>
      <c r="AA74" s="93">
        <f t="shared" si="28"/>
        <v>23135197692</v>
      </c>
      <c r="AB74" s="93">
        <f t="shared" si="29"/>
        <v>71959233304</v>
      </c>
      <c r="AC74" s="107">
        <f t="shared" si="30"/>
        <v>0.889134699519941</v>
      </c>
      <c r="AD74" s="92">
        <f>SUM(AD9,AD11:AD15,AD17:AD24,AD26:AD29,AD31:AD35,AD37:AD40,AD42:AD47,AD49:AD53,AD55:AD60,AD62:AD66,AD68:AD72)</f>
        <v>44689084411</v>
      </c>
      <c r="AE74" s="93">
        <f>SUM(AE9,AE11:AE15,AE17:AE24,AE26:AE29,AE31:AE35,AE37:AE40,AE42:AE47,AE49:AE53,AE55:AE60,AE62:AE66,AE68:AE72)</f>
        <v>3522127136</v>
      </c>
      <c r="AF74" s="93">
        <f t="shared" si="31"/>
        <v>48211211547</v>
      </c>
      <c r="AG74" s="93">
        <f>SUM(AG9,AG11:AG15,AG17:AG24,AG26:AG29,AG31:AG35,AG37:AG40,AG42:AG47,AG49:AG53,AG55:AG60,AG62:AG66,AG68:AG72)</f>
        <v>73582102331</v>
      </c>
      <c r="AH74" s="93">
        <f>SUM(AH9,AH11:AH15,AH17:AH24,AH26:AH29,AH31:AH35,AH37:AH40,AH42:AH47,AH49:AH53,AH55:AH60,AH62:AH66,AH68:AH72)</f>
        <v>73582102331</v>
      </c>
      <c r="AI74" s="94">
        <f>SUM(AI9,AI11:AI15,AI17:AI24,AI26:AI29,AI31:AI35,AI37:AI40,AI42:AI47,AI49:AI53,AI55:AI60,AI62:AI66,AI68:AI72)</f>
        <v>12004004547</v>
      </c>
      <c r="AJ74" s="131">
        <f t="shared" si="32"/>
        <v>0.1631375588183315</v>
      </c>
      <c r="AK74" s="132">
        <f t="shared" si="33"/>
        <v>-0.63906083142018</v>
      </c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29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353</v>
      </c>
      <c r="C9" s="64" t="s">
        <v>354</v>
      </c>
      <c r="D9" s="85">
        <v>366373000</v>
      </c>
      <c r="E9" s="86">
        <v>104203600</v>
      </c>
      <c r="F9" s="87">
        <f>$D9+$E9</f>
        <v>470576600</v>
      </c>
      <c r="G9" s="85">
        <v>454659604</v>
      </c>
      <c r="H9" s="86">
        <v>93486602</v>
      </c>
      <c r="I9" s="87">
        <f>$G9+$H9</f>
        <v>548146206</v>
      </c>
      <c r="J9" s="85">
        <v>291029928</v>
      </c>
      <c r="K9" s="86">
        <v>2461886044</v>
      </c>
      <c r="L9" s="88">
        <f>$J9+$K9</f>
        <v>2752915972</v>
      </c>
      <c r="M9" s="105">
        <f>IF($F9=0,0,$L9/$F9)</f>
        <v>5.850091084002052</v>
      </c>
      <c r="N9" s="85">
        <v>31981277</v>
      </c>
      <c r="O9" s="86">
        <v>23269390</v>
      </c>
      <c r="P9" s="88">
        <f>$N9+$O9</f>
        <v>55250667</v>
      </c>
      <c r="Q9" s="105">
        <f>IF($F9=0,0,$P9/$F9)</f>
        <v>0.11741057035135194</v>
      </c>
      <c r="R9" s="85">
        <v>113496250</v>
      </c>
      <c r="S9" s="86">
        <v>25434598</v>
      </c>
      <c r="T9" s="88">
        <f>$R9+$S9</f>
        <v>138930848</v>
      </c>
      <c r="U9" s="105">
        <f>IF($I9=0,0,$T9/$I9)</f>
        <v>0.25345582342678846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436507455</v>
      </c>
      <c r="AA9" s="88">
        <f>$K9+$O9+$S9</f>
        <v>2510590032</v>
      </c>
      <c r="AB9" s="88">
        <f>$Z9+$AA9</f>
        <v>2947097487</v>
      </c>
      <c r="AC9" s="105">
        <f>IF($I9=0,0,$AB9/$I9)</f>
        <v>5.376480681141484</v>
      </c>
      <c r="AD9" s="85">
        <v>56214332</v>
      </c>
      <c r="AE9" s="86">
        <v>31399793</v>
      </c>
      <c r="AF9" s="88">
        <f>$AD9+$AE9</f>
        <v>87614125</v>
      </c>
      <c r="AG9" s="86">
        <v>450220680</v>
      </c>
      <c r="AH9" s="86">
        <v>450220680</v>
      </c>
      <c r="AI9" s="126">
        <v>27341305</v>
      </c>
      <c r="AJ9" s="127">
        <f>IF($AH9=0,0,$AI9/$AH9)</f>
        <v>0.06072867421372115</v>
      </c>
      <c r="AK9" s="128">
        <f>IF($AF9=0,0,(($T9/$AF9)-1))</f>
        <v>0.5857128973210655</v>
      </c>
    </row>
    <row r="10" spans="1:37" ht="13.5">
      <c r="A10" s="62" t="s">
        <v>97</v>
      </c>
      <c r="B10" s="63" t="s">
        <v>355</v>
      </c>
      <c r="C10" s="64" t="s">
        <v>356</v>
      </c>
      <c r="D10" s="85">
        <v>407534443</v>
      </c>
      <c r="E10" s="86">
        <v>151354220</v>
      </c>
      <c r="F10" s="87">
        <f aca="true" t="shared" si="0" ref="F10:F41">$D10+$E10</f>
        <v>558888663</v>
      </c>
      <c r="G10" s="85">
        <v>368894789</v>
      </c>
      <c r="H10" s="86">
        <v>112421520</v>
      </c>
      <c r="I10" s="87">
        <f aca="true" t="shared" si="1" ref="I10:I41">$G10+$H10</f>
        <v>481316309</v>
      </c>
      <c r="J10" s="85">
        <v>134634881</v>
      </c>
      <c r="K10" s="86">
        <v>14012493</v>
      </c>
      <c r="L10" s="88">
        <f aca="true" t="shared" si="2" ref="L10:L41">$J10+$K10</f>
        <v>148647374</v>
      </c>
      <c r="M10" s="105">
        <f aca="true" t="shared" si="3" ref="M10:M41">IF($F10=0,0,$L10/$F10)</f>
        <v>0.2659695639594679</v>
      </c>
      <c r="N10" s="85">
        <v>85408812</v>
      </c>
      <c r="O10" s="86">
        <v>25470175</v>
      </c>
      <c r="P10" s="88">
        <f aca="true" t="shared" si="4" ref="P10:P41">$N10+$O10</f>
        <v>110878987</v>
      </c>
      <c r="Q10" s="105">
        <f aca="true" t="shared" si="5" ref="Q10:Q41">IF($F10=0,0,$P10/$F10)</f>
        <v>0.19839190583116195</v>
      </c>
      <c r="R10" s="85">
        <v>21577331</v>
      </c>
      <c r="S10" s="86">
        <v>15183696</v>
      </c>
      <c r="T10" s="88">
        <f aca="true" t="shared" si="6" ref="T10:T41">$R10+$S10</f>
        <v>36761027</v>
      </c>
      <c r="U10" s="105">
        <f aca="true" t="shared" si="7" ref="U10:U41">IF($I10=0,0,$T10/$I10)</f>
        <v>0.07637602614458676</v>
      </c>
      <c r="V10" s="85">
        <v>0</v>
      </c>
      <c r="W10" s="86">
        <v>0</v>
      </c>
      <c r="X10" s="88">
        <f aca="true" t="shared" si="8" ref="X10:X41">$V10+$W10</f>
        <v>0</v>
      </c>
      <c r="Y10" s="105">
        <f aca="true" t="shared" si="9" ref="Y10:Y41">IF($I10=0,0,$X10/$I10)</f>
        <v>0</v>
      </c>
      <c r="Z10" s="125">
        <f aca="true" t="shared" si="10" ref="Z10:Z41">$J10+$N10+$R10</f>
        <v>241621024</v>
      </c>
      <c r="AA10" s="88">
        <f aca="true" t="shared" si="11" ref="AA10:AA41">$K10+$O10+$S10</f>
        <v>54666364</v>
      </c>
      <c r="AB10" s="88">
        <f aca="true" t="shared" si="12" ref="AB10:AB41">$Z10+$AA10</f>
        <v>296287388</v>
      </c>
      <c r="AC10" s="105">
        <f aca="true" t="shared" si="13" ref="AC10:AC41">IF($I10=0,0,$AB10/$I10)</f>
        <v>0.6155772876584574</v>
      </c>
      <c r="AD10" s="85">
        <v>230327430</v>
      </c>
      <c r="AE10" s="86">
        <v>70303017</v>
      </c>
      <c r="AF10" s="88">
        <f aca="true" t="shared" si="14" ref="AF10:AF41">$AD10+$AE10</f>
        <v>300630447</v>
      </c>
      <c r="AG10" s="86">
        <v>518965006</v>
      </c>
      <c r="AH10" s="86">
        <v>518965006</v>
      </c>
      <c r="AI10" s="126">
        <v>6629305</v>
      </c>
      <c r="AJ10" s="127">
        <f aca="true" t="shared" si="15" ref="AJ10:AJ41">IF($AH10=0,0,$AI10/$AH10)</f>
        <v>0.012774088663696913</v>
      </c>
      <c r="AK10" s="128">
        <f aca="true" t="shared" si="16" ref="AK10:AK41">IF($AF10=0,0,(($T10/$AF10)-1))</f>
        <v>-0.8777202130827421</v>
      </c>
    </row>
    <row r="11" spans="1:37" ht="13.5">
      <c r="A11" s="62" t="s">
        <v>97</v>
      </c>
      <c r="B11" s="63" t="s">
        <v>357</v>
      </c>
      <c r="C11" s="64" t="s">
        <v>358</v>
      </c>
      <c r="D11" s="85">
        <v>1269626458</v>
      </c>
      <c r="E11" s="86">
        <v>142719853</v>
      </c>
      <c r="F11" s="87">
        <f t="shared" si="0"/>
        <v>1412346311</v>
      </c>
      <c r="G11" s="85">
        <v>1268660186</v>
      </c>
      <c r="H11" s="86">
        <v>154392769</v>
      </c>
      <c r="I11" s="87">
        <f t="shared" si="1"/>
        <v>1423052955</v>
      </c>
      <c r="J11" s="85">
        <v>391909297</v>
      </c>
      <c r="K11" s="86">
        <v>34591330</v>
      </c>
      <c r="L11" s="88">
        <f t="shared" si="2"/>
        <v>426500627</v>
      </c>
      <c r="M11" s="105">
        <f t="shared" si="3"/>
        <v>0.3019802039189806</v>
      </c>
      <c r="N11" s="85">
        <v>318471697</v>
      </c>
      <c r="O11" s="86">
        <v>2033789</v>
      </c>
      <c r="P11" s="88">
        <f t="shared" si="4"/>
        <v>320505486</v>
      </c>
      <c r="Q11" s="105">
        <f t="shared" si="5"/>
        <v>0.2269312303248548</v>
      </c>
      <c r="R11" s="85">
        <v>276192605</v>
      </c>
      <c r="S11" s="86">
        <v>47853751</v>
      </c>
      <c r="T11" s="88">
        <f t="shared" si="6"/>
        <v>324046356</v>
      </c>
      <c r="U11" s="105">
        <f t="shared" si="7"/>
        <v>0.22771208538757434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986573599</v>
      </c>
      <c r="AA11" s="88">
        <f t="shared" si="11"/>
        <v>84478870</v>
      </c>
      <c r="AB11" s="88">
        <f t="shared" si="12"/>
        <v>1071052469</v>
      </c>
      <c r="AC11" s="105">
        <f t="shared" si="13"/>
        <v>0.7526441410607941</v>
      </c>
      <c r="AD11" s="85">
        <v>937748096</v>
      </c>
      <c r="AE11" s="86">
        <v>18068151</v>
      </c>
      <c r="AF11" s="88">
        <f t="shared" si="14"/>
        <v>955816247</v>
      </c>
      <c r="AG11" s="86">
        <v>1284517573</v>
      </c>
      <c r="AH11" s="86">
        <v>1284517573</v>
      </c>
      <c r="AI11" s="126">
        <v>168800728</v>
      </c>
      <c r="AJ11" s="127">
        <f t="shared" si="15"/>
        <v>0.1314117701058497</v>
      </c>
      <c r="AK11" s="128">
        <f t="shared" si="16"/>
        <v>-0.6609742123372799</v>
      </c>
    </row>
    <row r="12" spans="1:37" ht="13.5">
      <c r="A12" s="62" t="s">
        <v>97</v>
      </c>
      <c r="B12" s="63" t="s">
        <v>359</v>
      </c>
      <c r="C12" s="64" t="s">
        <v>360</v>
      </c>
      <c r="D12" s="85">
        <v>546993861</v>
      </c>
      <c r="E12" s="86">
        <v>47224698</v>
      </c>
      <c r="F12" s="87">
        <f t="shared" si="0"/>
        <v>594218559</v>
      </c>
      <c r="G12" s="85">
        <v>542493861</v>
      </c>
      <c r="H12" s="86">
        <v>50288776</v>
      </c>
      <c r="I12" s="87">
        <f t="shared" si="1"/>
        <v>592782637</v>
      </c>
      <c r="J12" s="85">
        <v>183947063</v>
      </c>
      <c r="K12" s="86">
        <v>7494464</v>
      </c>
      <c r="L12" s="88">
        <f t="shared" si="2"/>
        <v>191441527</v>
      </c>
      <c r="M12" s="105">
        <f t="shared" si="3"/>
        <v>0.3221735910136728</v>
      </c>
      <c r="N12" s="85">
        <v>88467226</v>
      </c>
      <c r="O12" s="86">
        <v>6999660</v>
      </c>
      <c r="P12" s="88">
        <f t="shared" si="4"/>
        <v>95466886</v>
      </c>
      <c r="Q12" s="105">
        <f t="shared" si="5"/>
        <v>0.16065954951097378</v>
      </c>
      <c r="R12" s="85">
        <v>82621869</v>
      </c>
      <c r="S12" s="86">
        <v>8119092</v>
      </c>
      <c r="T12" s="88">
        <f t="shared" si="6"/>
        <v>90740961</v>
      </c>
      <c r="U12" s="105">
        <f t="shared" si="7"/>
        <v>0.1530762801340283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355036158</v>
      </c>
      <c r="AA12" s="88">
        <f t="shared" si="11"/>
        <v>22613216</v>
      </c>
      <c r="AB12" s="88">
        <f t="shared" si="12"/>
        <v>377649374</v>
      </c>
      <c r="AC12" s="105">
        <f t="shared" si="13"/>
        <v>0.6370790074271355</v>
      </c>
      <c r="AD12" s="85">
        <v>542804058</v>
      </c>
      <c r="AE12" s="86">
        <v>22339418</v>
      </c>
      <c r="AF12" s="88">
        <f t="shared" si="14"/>
        <v>565143476</v>
      </c>
      <c r="AG12" s="86">
        <v>554242998</v>
      </c>
      <c r="AH12" s="86">
        <v>554242998</v>
      </c>
      <c r="AI12" s="126">
        <v>146571837</v>
      </c>
      <c r="AJ12" s="127">
        <f t="shared" si="15"/>
        <v>0.2644541068248191</v>
      </c>
      <c r="AK12" s="128">
        <f t="shared" si="16"/>
        <v>-0.8394373024665334</v>
      </c>
    </row>
    <row r="13" spans="1:37" ht="13.5">
      <c r="A13" s="62" t="s">
        <v>97</v>
      </c>
      <c r="B13" s="63" t="s">
        <v>361</v>
      </c>
      <c r="C13" s="64" t="s">
        <v>362</v>
      </c>
      <c r="D13" s="85">
        <v>246301716</v>
      </c>
      <c r="E13" s="86">
        <v>46701444</v>
      </c>
      <c r="F13" s="87">
        <f t="shared" si="0"/>
        <v>293003160</v>
      </c>
      <c r="G13" s="85">
        <v>258655241</v>
      </c>
      <c r="H13" s="86">
        <v>54068914</v>
      </c>
      <c r="I13" s="87">
        <f t="shared" si="1"/>
        <v>312724155</v>
      </c>
      <c r="J13" s="85">
        <v>21056770</v>
      </c>
      <c r="K13" s="86">
        <v>15790042</v>
      </c>
      <c r="L13" s="88">
        <f t="shared" si="2"/>
        <v>36846812</v>
      </c>
      <c r="M13" s="105">
        <f t="shared" si="3"/>
        <v>0.12575568126978562</v>
      </c>
      <c r="N13" s="85">
        <v>71270509</v>
      </c>
      <c r="O13" s="86">
        <v>13146374</v>
      </c>
      <c r="P13" s="88">
        <f t="shared" si="4"/>
        <v>84416883</v>
      </c>
      <c r="Q13" s="105">
        <f t="shared" si="5"/>
        <v>0.288109121416984</v>
      </c>
      <c r="R13" s="85">
        <v>11499300</v>
      </c>
      <c r="S13" s="86">
        <v>2679293</v>
      </c>
      <c r="T13" s="88">
        <f t="shared" si="6"/>
        <v>14178593</v>
      </c>
      <c r="U13" s="105">
        <f t="shared" si="7"/>
        <v>0.04533897613377515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103826579</v>
      </c>
      <c r="AA13" s="88">
        <f t="shared" si="11"/>
        <v>31615709</v>
      </c>
      <c r="AB13" s="88">
        <f t="shared" si="12"/>
        <v>135442288</v>
      </c>
      <c r="AC13" s="105">
        <f t="shared" si="13"/>
        <v>0.43310465736169307</v>
      </c>
      <c r="AD13" s="85">
        <v>153812620</v>
      </c>
      <c r="AE13" s="86">
        <v>8362725</v>
      </c>
      <c r="AF13" s="88">
        <f t="shared" si="14"/>
        <v>162175345</v>
      </c>
      <c r="AG13" s="86">
        <v>211184916</v>
      </c>
      <c r="AH13" s="86">
        <v>211184916</v>
      </c>
      <c r="AI13" s="126">
        <v>59999367</v>
      </c>
      <c r="AJ13" s="127">
        <f t="shared" si="15"/>
        <v>0.28410820306882145</v>
      </c>
      <c r="AK13" s="128">
        <f t="shared" si="16"/>
        <v>-0.9125724505164456</v>
      </c>
    </row>
    <row r="14" spans="1:37" ht="13.5">
      <c r="A14" s="62" t="s">
        <v>112</v>
      </c>
      <c r="B14" s="63" t="s">
        <v>363</v>
      </c>
      <c r="C14" s="64" t="s">
        <v>364</v>
      </c>
      <c r="D14" s="85">
        <v>1173008927</v>
      </c>
      <c r="E14" s="86">
        <v>563730251</v>
      </c>
      <c r="F14" s="87">
        <f t="shared" si="0"/>
        <v>1736739178</v>
      </c>
      <c r="G14" s="85">
        <v>1168528775</v>
      </c>
      <c r="H14" s="86">
        <v>548680249</v>
      </c>
      <c r="I14" s="87">
        <f t="shared" si="1"/>
        <v>1717209024</v>
      </c>
      <c r="J14" s="85">
        <v>390687506</v>
      </c>
      <c r="K14" s="86">
        <v>72385377</v>
      </c>
      <c r="L14" s="88">
        <f t="shared" si="2"/>
        <v>463072883</v>
      </c>
      <c r="M14" s="105">
        <f t="shared" si="3"/>
        <v>0.2666335215246696</v>
      </c>
      <c r="N14" s="85">
        <v>708889</v>
      </c>
      <c r="O14" s="86">
        <v>94719029</v>
      </c>
      <c r="P14" s="88">
        <f t="shared" si="4"/>
        <v>95427918</v>
      </c>
      <c r="Q14" s="105">
        <f t="shared" si="5"/>
        <v>0.05494660292623398</v>
      </c>
      <c r="R14" s="85">
        <v>88359</v>
      </c>
      <c r="S14" s="86">
        <v>114887478</v>
      </c>
      <c r="T14" s="88">
        <f t="shared" si="6"/>
        <v>114975837</v>
      </c>
      <c r="U14" s="105">
        <f t="shared" si="7"/>
        <v>0.06695506219282482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391484754</v>
      </c>
      <c r="AA14" s="88">
        <f t="shared" si="11"/>
        <v>281991884</v>
      </c>
      <c r="AB14" s="88">
        <f t="shared" si="12"/>
        <v>673476638</v>
      </c>
      <c r="AC14" s="105">
        <f t="shared" si="13"/>
        <v>0.3921925802784507</v>
      </c>
      <c r="AD14" s="85">
        <v>0</v>
      </c>
      <c r="AE14" s="86">
        <v>0</v>
      </c>
      <c r="AF14" s="88">
        <f t="shared" si="14"/>
        <v>0</v>
      </c>
      <c r="AG14" s="86">
        <v>0</v>
      </c>
      <c r="AH14" s="86">
        <v>0</v>
      </c>
      <c r="AI14" s="126">
        <v>0</v>
      </c>
      <c r="AJ14" s="127">
        <f t="shared" si="15"/>
        <v>0</v>
      </c>
      <c r="AK14" s="128">
        <f t="shared" si="16"/>
        <v>0</v>
      </c>
    </row>
    <row r="15" spans="1:37" ht="13.5">
      <c r="A15" s="65"/>
      <c r="B15" s="66" t="s">
        <v>365</v>
      </c>
      <c r="C15" s="67"/>
      <c r="D15" s="89">
        <f>SUM(D9:D14)</f>
        <v>4009838405</v>
      </c>
      <c r="E15" s="90">
        <f>SUM(E9:E14)</f>
        <v>1055934066</v>
      </c>
      <c r="F15" s="91">
        <f t="shared" si="0"/>
        <v>5065772471</v>
      </c>
      <c r="G15" s="89">
        <f>SUM(G9:G14)</f>
        <v>4061892456</v>
      </c>
      <c r="H15" s="90">
        <f>SUM(H9:H14)</f>
        <v>1013338830</v>
      </c>
      <c r="I15" s="91">
        <f t="shared" si="1"/>
        <v>5075231286</v>
      </c>
      <c r="J15" s="89">
        <f>SUM(J9:J14)</f>
        <v>1413265445</v>
      </c>
      <c r="K15" s="90">
        <f>SUM(K9:K14)</f>
        <v>2606159750</v>
      </c>
      <c r="L15" s="90">
        <f t="shared" si="2"/>
        <v>4019425195</v>
      </c>
      <c r="M15" s="106">
        <f t="shared" si="3"/>
        <v>0.7934476366654802</v>
      </c>
      <c r="N15" s="89">
        <f>SUM(N9:N14)</f>
        <v>596308410</v>
      </c>
      <c r="O15" s="90">
        <f>SUM(O9:O14)</f>
        <v>165638417</v>
      </c>
      <c r="P15" s="90">
        <f t="shared" si="4"/>
        <v>761946827</v>
      </c>
      <c r="Q15" s="106">
        <f t="shared" si="5"/>
        <v>0.15041078756732815</v>
      </c>
      <c r="R15" s="89">
        <f>SUM(R9:R14)</f>
        <v>505475714</v>
      </c>
      <c r="S15" s="90">
        <f>SUM(S9:S14)</f>
        <v>214157908</v>
      </c>
      <c r="T15" s="90">
        <f t="shared" si="6"/>
        <v>719633622</v>
      </c>
      <c r="U15" s="106">
        <f t="shared" si="7"/>
        <v>0.1417932664438576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f t="shared" si="10"/>
        <v>2515049569</v>
      </c>
      <c r="AA15" s="90">
        <f t="shared" si="11"/>
        <v>2985956075</v>
      </c>
      <c r="AB15" s="90">
        <f t="shared" si="12"/>
        <v>5501005644</v>
      </c>
      <c r="AC15" s="106">
        <f t="shared" si="13"/>
        <v>1.083892601934122</v>
      </c>
      <c r="AD15" s="89">
        <f>SUM(AD9:AD14)</f>
        <v>1920906536</v>
      </c>
      <c r="AE15" s="90">
        <f>SUM(AE9:AE14)</f>
        <v>150473104</v>
      </c>
      <c r="AF15" s="90">
        <f t="shared" si="14"/>
        <v>2071379640</v>
      </c>
      <c r="AG15" s="90">
        <f>SUM(AG9:AG14)</f>
        <v>3019131173</v>
      </c>
      <c r="AH15" s="90">
        <f>SUM(AH9:AH14)</f>
        <v>3019131173</v>
      </c>
      <c r="AI15" s="91">
        <f>SUM(AI9:AI14)</f>
        <v>409342542</v>
      </c>
      <c r="AJ15" s="129">
        <f t="shared" si="15"/>
        <v>0.13558289406592802</v>
      </c>
      <c r="AK15" s="130">
        <f t="shared" si="16"/>
        <v>-0.6525824585202546</v>
      </c>
    </row>
    <row r="16" spans="1:37" ht="13.5">
      <c r="A16" s="62" t="s">
        <v>97</v>
      </c>
      <c r="B16" s="63" t="s">
        <v>366</v>
      </c>
      <c r="C16" s="64" t="s">
        <v>367</v>
      </c>
      <c r="D16" s="85">
        <v>339055294</v>
      </c>
      <c r="E16" s="86">
        <v>39016000</v>
      </c>
      <c r="F16" s="87">
        <f t="shared" si="0"/>
        <v>378071294</v>
      </c>
      <c r="G16" s="85">
        <v>356602806</v>
      </c>
      <c r="H16" s="86">
        <v>39016000</v>
      </c>
      <c r="I16" s="87">
        <f t="shared" si="1"/>
        <v>395618806</v>
      </c>
      <c r="J16" s="85">
        <v>119839799</v>
      </c>
      <c r="K16" s="86">
        <v>4346450</v>
      </c>
      <c r="L16" s="88">
        <f t="shared" si="2"/>
        <v>124186249</v>
      </c>
      <c r="M16" s="105">
        <f t="shared" si="3"/>
        <v>0.32847309745764514</v>
      </c>
      <c r="N16" s="85">
        <v>97450796</v>
      </c>
      <c r="O16" s="86">
        <v>7725684</v>
      </c>
      <c r="P16" s="88">
        <f t="shared" si="4"/>
        <v>105176480</v>
      </c>
      <c r="Q16" s="105">
        <f t="shared" si="5"/>
        <v>0.2781921866831815</v>
      </c>
      <c r="R16" s="85">
        <v>89655338</v>
      </c>
      <c r="S16" s="86">
        <v>6009136</v>
      </c>
      <c r="T16" s="88">
        <f t="shared" si="6"/>
        <v>95664474</v>
      </c>
      <c r="U16" s="105">
        <f t="shared" si="7"/>
        <v>0.24180972327185074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306945933</v>
      </c>
      <c r="AA16" s="88">
        <f t="shared" si="11"/>
        <v>18081270</v>
      </c>
      <c r="AB16" s="88">
        <f t="shared" si="12"/>
        <v>325027203</v>
      </c>
      <c r="AC16" s="105">
        <f t="shared" si="13"/>
        <v>0.8215666143029611</v>
      </c>
      <c r="AD16" s="85">
        <v>257437284</v>
      </c>
      <c r="AE16" s="86">
        <v>2754209</v>
      </c>
      <c r="AF16" s="88">
        <f t="shared" si="14"/>
        <v>260191493</v>
      </c>
      <c r="AG16" s="86">
        <v>355973028</v>
      </c>
      <c r="AH16" s="86">
        <v>355973028</v>
      </c>
      <c r="AI16" s="126">
        <v>116378028</v>
      </c>
      <c r="AJ16" s="127">
        <f t="shared" si="15"/>
        <v>0.32692934252310824</v>
      </c>
      <c r="AK16" s="128">
        <f t="shared" si="16"/>
        <v>-0.6323305082076607</v>
      </c>
    </row>
    <row r="17" spans="1:37" ht="13.5">
      <c r="A17" s="62" t="s">
        <v>97</v>
      </c>
      <c r="B17" s="63" t="s">
        <v>368</v>
      </c>
      <c r="C17" s="64" t="s">
        <v>369</v>
      </c>
      <c r="D17" s="85">
        <v>747528510</v>
      </c>
      <c r="E17" s="86">
        <v>170383000</v>
      </c>
      <c r="F17" s="87">
        <f t="shared" si="0"/>
        <v>917911510</v>
      </c>
      <c r="G17" s="85">
        <v>759373410</v>
      </c>
      <c r="H17" s="86">
        <v>172168200</v>
      </c>
      <c r="I17" s="87">
        <f t="shared" si="1"/>
        <v>931541610</v>
      </c>
      <c r="J17" s="85">
        <v>241659922</v>
      </c>
      <c r="K17" s="86">
        <v>38480501</v>
      </c>
      <c r="L17" s="88">
        <f t="shared" si="2"/>
        <v>280140423</v>
      </c>
      <c r="M17" s="105">
        <f t="shared" si="3"/>
        <v>0.3051932783803964</v>
      </c>
      <c r="N17" s="85">
        <v>209590258</v>
      </c>
      <c r="O17" s="86">
        <v>61257791</v>
      </c>
      <c r="P17" s="88">
        <f t="shared" si="4"/>
        <v>270848049</v>
      </c>
      <c r="Q17" s="105">
        <f t="shared" si="5"/>
        <v>0.29506989077846946</v>
      </c>
      <c r="R17" s="85">
        <v>186921909</v>
      </c>
      <c r="S17" s="86">
        <v>31723404</v>
      </c>
      <c r="T17" s="88">
        <f t="shared" si="6"/>
        <v>218645313</v>
      </c>
      <c r="U17" s="105">
        <f t="shared" si="7"/>
        <v>0.23471341553921568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f t="shared" si="10"/>
        <v>638172089</v>
      </c>
      <c r="AA17" s="88">
        <f t="shared" si="11"/>
        <v>131461696</v>
      </c>
      <c r="AB17" s="88">
        <f t="shared" si="12"/>
        <v>769633785</v>
      </c>
      <c r="AC17" s="105">
        <f t="shared" si="13"/>
        <v>0.826193673731869</v>
      </c>
      <c r="AD17" s="85">
        <v>554940796</v>
      </c>
      <c r="AE17" s="86">
        <v>9590397</v>
      </c>
      <c r="AF17" s="88">
        <f t="shared" si="14"/>
        <v>564531193</v>
      </c>
      <c r="AG17" s="86">
        <v>665118576</v>
      </c>
      <c r="AH17" s="86">
        <v>665118576</v>
      </c>
      <c r="AI17" s="126">
        <v>186094582</v>
      </c>
      <c r="AJ17" s="127">
        <f t="shared" si="15"/>
        <v>0.2797915871169414</v>
      </c>
      <c r="AK17" s="128">
        <f t="shared" si="16"/>
        <v>-0.6126957806563578</v>
      </c>
    </row>
    <row r="18" spans="1:37" ht="13.5">
      <c r="A18" s="62" t="s">
        <v>97</v>
      </c>
      <c r="B18" s="63" t="s">
        <v>370</v>
      </c>
      <c r="C18" s="64" t="s">
        <v>371</v>
      </c>
      <c r="D18" s="85">
        <v>960893728</v>
      </c>
      <c r="E18" s="86">
        <v>95118240</v>
      </c>
      <c r="F18" s="87">
        <f t="shared" si="0"/>
        <v>1056011968</v>
      </c>
      <c r="G18" s="85">
        <v>914415815</v>
      </c>
      <c r="H18" s="86">
        <v>20000000</v>
      </c>
      <c r="I18" s="87">
        <f t="shared" si="1"/>
        <v>934415815</v>
      </c>
      <c r="J18" s="85">
        <v>257344680</v>
      </c>
      <c r="K18" s="86">
        <v>5051105</v>
      </c>
      <c r="L18" s="88">
        <f t="shared" si="2"/>
        <v>262395785</v>
      </c>
      <c r="M18" s="105">
        <f t="shared" si="3"/>
        <v>0.24847804092311196</v>
      </c>
      <c r="N18" s="85">
        <v>242699493</v>
      </c>
      <c r="O18" s="86">
        <v>10970903</v>
      </c>
      <c r="P18" s="88">
        <f t="shared" si="4"/>
        <v>253670396</v>
      </c>
      <c r="Q18" s="105">
        <f t="shared" si="5"/>
        <v>0.24021545558847301</v>
      </c>
      <c r="R18" s="85">
        <v>231398794</v>
      </c>
      <c r="S18" s="86">
        <v>-17067877</v>
      </c>
      <c r="T18" s="88">
        <f t="shared" si="6"/>
        <v>214330917</v>
      </c>
      <c r="U18" s="105">
        <f t="shared" si="7"/>
        <v>0.22937423956164527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731442967</v>
      </c>
      <c r="AA18" s="88">
        <f t="shared" si="11"/>
        <v>-1045869</v>
      </c>
      <c r="AB18" s="88">
        <f t="shared" si="12"/>
        <v>730397098</v>
      </c>
      <c r="AC18" s="105">
        <f t="shared" si="13"/>
        <v>0.7816617465961875</v>
      </c>
      <c r="AD18" s="85">
        <v>671277666</v>
      </c>
      <c r="AE18" s="86">
        <v>70007947</v>
      </c>
      <c r="AF18" s="88">
        <f t="shared" si="14"/>
        <v>741285613</v>
      </c>
      <c r="AG18" s="86">
        <v>445947374</v>
      </c>
      <c r="AH18" s="86">
        <v>445947374</v>
      </c>
      <c r="AI18" s="126">
        <v>178852938</v>
      </c>
      <c r="AJ18" s="127">
        <f t="shared" si="15"/>
        <v>0.40106287967512505</v>
      </c>
      <c r="AK18" s="128">
        <f t="shared" si="16"/>
        <v>-0.7108659425715848</v>
      </c>
    </row>
    <row r="19" spans="1:37" ht="13.5">
      <c r="A19" s="62" t="s">
        <v>97</v>
      </c>
      <c r="B19" s="63" t="s">
        <v>372</v>
      </c>
      <c r="C19" s="64" t="s">
        <v>373</v>
      </c>
      <c r="D19" s="85">
        <v>401775468</v>
      </c>
      <c r="E19" s="86">
        <v>183931008</v>
      </c>
      <c r="F19" s="87">
        <f t="shared" si="0"/>
        <v>585706476</v>
      </c>
      <c r="G19" s="85">
        <v>431319852</v>
      </c>
      <c r="H19" s="86">
        <v>277001753</v>
      </c>
      <c r="I19" s="87">
        <f t="shared" si="1"/>
        <v>708321605</v>
      </c>
      <c r="J19" s="85">
        <v>59300269</v>
      </c>
      <c r="K19" s="86">
        <v>37293513</v>
      </c>
      <c r="L19" s="88">
        <f t="shared" si="2"/>
        <v>96593782</v>
      </c>
      <c r="M19" s="105">
        <f t="shared" si="3"/>
        <v>0.16491841213652553</v>
      </c>
      <c r="N19" s="85">
        <v>138875948</v>
      </c>
      <c r="O19" s="86">
        <v>57804568</v>
      </c>
      <c r="P19" s="88">
        <f t="shared" si="4"/>
        <v>196680516</v>
      </c>
      <c r="Q19" s="105">
        <f t="shared" si="5"/>
        <v>0.33580048037577104</v>
      </c>
      <c r="R19" s="85">
        <v>104507594</v>
      </c>
      <c r="S19" s="86">
        <v>33122790</v>
      </c>
      <c r="T19" s="88">
        <f t="shared" si="6"/>
        <v>137630384</v>
      </c>
      <c r="U19" s="105">
        <f t="shared" si="7"/>
        <v>0.1943049358207844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302683811</v>
      </c>
      <c r="AA19" s="88">
        <f t="shared" si="11"/>
        <v>128220871</v>
      </c>
      <c r="AB19" s="88">
        <f t="shared" si="12"/>
        <v>430904682</v>
      </c>
      <c r="AC19" s="105">
        <f t="shared" si="13"/>
        <v>0.60834609442698</v>
      </c>
      <c r="AD19" s="85">
        <v>350491290</v>
      </c>
      <c r="AE19" s="86">
        <v>34550994</v>
      </c>
      <c r="AF19" s="88">
        <f t="shared" si="14"/>
        <v>385042284</v>
      </c>
      <c r="AG19" s="86">
        <v>476431232</v>
      </c>
      <c r="AH19" s="86">
        <v>476431232</v>
      </c>
      <c r="AI19" s="126">
        <v>132307575</v>
      </c>
      <c r="AJ19" s="127">
        <f t="shared" si="15"/>
        <v>0.2777055031522367</v>
      </c>
      <c r="AK19" s="128">
        <f t="shared" si="16"/>
        <v>-0.6425577404896133</v>
      </c>
    </row>
    <row r="20" spans="1:37" ht="13.5">
      <c r="A20" s="62" t="s">
        <v>112</v>
      </c>
      <c r="B20" s="63" t="s">
        <v>374</v>
      </c>
      <c r="C20" s="64" t="s">
        <v>375</v>
      </c>
      <c r="D20" s="85">
        <v>1698952088</v>
      </c>
      <c r="E20" s="86">
        <v>0</v>
      </c>
      <c r="F20" s="87">
        <f t="shared" si="0"/>
        <v>1698952088</v>
      </c>
      <c r="G20" s="85">
        <v>1274647400</v>
      </c>
      <c r="H20" s="86">
        <v>678302643</v>
      </c>
      <c r="I20" s="87">
        <f t="shared" si="1"/>
        <v>1952950043</v>
      </c>
      <c r="J20" s="85">
        <v>549407498</v>
      </c>
      <c r="K20" s="86">
        <v>0</v>
      </c>
      <c r="L20" s="88">
        <f t="shared" si="2"/>
        <v>549407498</v>
      </c>
      <c r="M20" s="105">
        <f t="shared" si="3"/>
        <v>0.32338021883051477</v>
      </c>
      <c r="N20" s="85">
        <v>539052355</v>
      </c>
      <c r="O20" s="86">
        <v>30984163</v>
      </c>
      <c r="P20" s="88">
        <f t="shared" si="4"/>
        <v>570036518</v>
      </c>
      <c r="Q20" s="105">
        <f t="shared" si="5"/>
        <v>0.33552242115964837</v>
      </c>
      <c r="R20" s="85">
        <v>164632249</v>
      </c>
      <c r="S20" s="86">
        <v>324394130</v>
      </c>
      <c r="T20" s="88">
        <f t="shared" si="6"/>
        <v>489026379</v>
      </c>
      <c r="U20" s="105">
        <f t="shared" si="7"/>
        <v>0.25040393672783773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1253092102</v>
      </c>
      <c r="AA20" s="88">
        <f t="shared" si="11"/>
        <v>355378293</v>
      </c>
      <c r="AB20" s="88">
        <f t="shared" si="12"/>
        <v>1608470395</v>
      </c>
      <c r="AC20" s="105">
        <f t="shared" si="13"/>
        <v>0.8236106196189065</v>
      </c>
      <c r="AD20" s="85">
        <v>1149761401</v>
      </c>
      <c r="AE20" s="86">
        <v>0</v>
      </c>
      <c r="AF20" s="88">
        <f t="shared" si="14"/>
        <v>1149761401</v>
      </c>
      <c r="AG20" s="86">
        <v>1042007424</v>
      </c>
      <c r="AH20" s="86">
        <v>1042007424</v>
      </c>
      <c r="AI20" s="126">
        <v>594459275</v>
      </c>
      <c r="AJ20" s="127">
        <f t="shared" si="15"/>
        <v>0.5704942798948811</v>
      </c>
      <c r="AK20" s="128">
        <f t="shared" si="16"/>
        <v>-0.574671424371464</v>
      </c>
    </row>
    <row r="21" spans="1:37" ht="13.5">
      <c r="A21" s="65"/>
      <c r="B21" s="66" t="s">
        <v>376</v>
      </c>
      <c r="C21" s="67"/>
      <c r="D21" s="89">
        <f>SUM(D16:D20)</f>
        <v>4148205088</v>
      </c>
      <c r="E21" s="90">
        <f>SUM(E16:E20)</f>
        <v>488448248</v>
      </c>
      <c r="F21" s="91">
        <f t="shared" si="0"/>
        <v>4636653336</v>
      </c>
      <c r="G21" s="89">
        <f>SUM(G16:G20)</f>
        <v>3736359283</v>
      </c>
      <c r="H21" s="90">
        <f>SUM(H16:H20)</f>
        <v>1186488596</v>
      </c>
      <c r="I21" s="91">
        <f t="shared" si="1"/>
        <v>4922847879</v>
      </c>
      <c r="J21" s="89">
        <f>SUM(J16:J20)</f>
        <v>1227552168</v>
      </c>
      <c r="K21" s="90">
        <f>SUM(K16:K20)</f>
        <v>85171569</v>
      </c>
      <c r="L21" s="90">
        <f t="shared" si="2"/>
        <v>1312723737</v>
      </c>
      <c r="M21" s="106">
        <f t="shared" si="3"/>
        <v>0.28311880183228777</v>
      </c>
      <c r="N21" s="89">
        <f>SUM(N16:N20)</f>
        <v>1227668850</v>
      </c>
      <c r="O21" s="90">
        <f>SUM(O16:O20)</f>
        <v>168743109</v>
      </c>
      <c r="P21" s="90">
        <f t="shared" si="4"/>
        <v>1396411959</v>
      </c>
      <c r="Q21" s="106">
        <f t="shared" si="5"/>
        <v>0.3011680748607944</v>
      </c>
      <c r="R21" s="89">
        <f>SUM(R16:R20)</f>
        <v>777115884</v>
      </c>
      <c r="S21" s="90">
        <f>SUM(S16:S20)</f>
        <v>378181583</v>
      </c>
      <c r="T21" s="90">
        <f t="shared" si="6"/>
        <v>1155297467</v>
      </c>
      <c r="U21" s="106">
        <f t="shared" si="7"/>
        <v>0.23468071640569985</v>
      </c>
      <c r="V21" s="89">
        <f>SUM(V16:V20)</f>
        <v>0</v>
      </c>
      <c r="W21" s="90">
        <f>SUM(W16:W20)</f>
        <v>0</v>
      </c>
      <c r="X21" s="90">
        <f t="shared" si="8"/>
        <v>0</v>
      </c>
      <c r="Y21" s="106">
        <f t="shared" si="9"/>
        <v>0</v>
      </c>
      <c r="Z21" s="89">
        <f t="shared" si="10"/>
        <v>3232336902</v>
      </c>
      <c r="AA21" s="90">
        <f t="shared" si="11"/>
        <v>632096261</v>
      </c>
      <c r="AB21" s="90">
        <f t="shared" si="12"/>
        <v>3864433163</v>
      </c>
      <c r="AC21" s="106">
        <f t="shared" si="13"/>
        <v>0.7849995080053133</v>
      </c>
      <c r="AD21" s="89">
        <f>SUM(AD16:AD20)</f>
        <v>2983908437</v>
      </c>
      <c r="AE21" s="90">
        <f>SUM(AE16:AE20)</f>
        <v>116903547</v>
      </c>
      <c r="AF21" s="90">
        <f t="shared" si="14"/>
        <v>3100811984</v>
      </c>
      <c r="AG21" s="90">
        <f>SUM(AG16:AG20)</f>
        <v>2985477634</v>
      </c>
      <c r="AH21" s="90">
        <f>SUM(AH16:AH20)</f>
        <v>2985477634</v>
      </c>
      <c r="AI21" s="91">
        <f>SUM(AI16:AI20)</f>
        <v>1208092398</v>
      </c>
      <c r="AJ21" s="129">
        <f t="shared" si="15"/>
        <v>0.4046563217361554</v>
      </c>
      <c r="AK21" s="130">
        <f t="shared" si="16"/>
        <v>-0.6274209874828709</v>
      </c>
    </row>
    <row r="22" spans="1:37" ht="13.5">
      <c r="A22" s="62" t="s">
        <v>97</v>
      </c>
      <c r="B22" s="63" t="s">
        <v>377</v>
      </c>
      <c r="C22" s="64" t="s">
        <v>378</v>
      </c>
      <c r="D22" s="85">
        <v>288767436</v>
      </c>
      <c r="E22" s="86">
        <v>69532500</v>
      </c>
      <c r="F22" s="87">
        <f t="shared" si="0"/>
        <v>358299936</v>
      </c>
      <c r="G22" s="85">
        <v>269717436</v>
      </c>
      <c r="H22" s="86">
        <v>64385057</v>
      </c>
      <c r="I22" s="87">
        <f t="shared" si="1"/>
        <v>334102493</v>
      </c>
      <c r="J22" s="85">
        <v>116089693</v>
      </c>
      <c r="K22" s="86">
        <v>4912056</v>
      </c>
      <c r="L22" s="88">
        <f t="shared" si="2"/>
        <v>121001749</v>
      </c>
      <c r="M22" s="105">
        <f t="shared" si="3"/>
        <v>0.33771077480739486</v>
      </c>
      <c r="N22" s="85">
        <v>72813369</v>
      </c>
      <c r="O22" s="86">
        <v>18309004</v>
      </c>
      <c r="P22" s="88">
        <f t="shared" si="4"/>
        <v>91122373</v>
      </c>
      <c r="Q22" s="105">
        <f t="shared" si="5"/>
        <v>0.25431869739435287</v>
      </c>
      <c r="R22" s="85">
        <v>62765161</v>
      </c>
      <c r="S22" s="86">
        <v>11122267</v>
      </c>
      <c r="T22" s="88">
        <f t="shared" si="6"/>
        <v>73887428</v>
      </c>
      <c r="U22" s="105">
        <f t="shared" si="7"/>
        <v>0.2211519804493048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251668223</v>
      </c>
      <c r="AA22" s="88">
        <f t="shared" si="11"/>
        <v>34343327</v>
      </c>
      <c r="AB22" s="88">
        <f t="shared" si="12"/>
        <v>286011550</v>
      </c>
      <c r="AC22" s="105">
        <f t="shared" si="13"/>
        <v>0.8560593111168434</v>
      </c>
      <c r="AD22" s="85">
        <v>222679503</v>
      </c>
      <c r="AE22" s="86">
        <v>14376234</v>
      </c>
      <c r="AF22" s="88">
        <f t="shared" si="14"/>
        <v>237055737</v>
      </c>
      <c r="AG22" s="86">
        <v>283170390</v>
      </c>
      <c r="AH22" s="86">
        <v>283170390</v>
      </c>
      <c r="AI22" s="126">
        <v>60213376</v>
      </c>
      <c r="AJ22" s="127">
        <f t="shared" si="15"/>
        <v>0.21264008570952633</v>
      </c>
      <c r="AK22" s="128">
        <f t="shared" si="16"/>
        <v>-0.6883120023372393</v>
      </c>
    </row>
    <row r="23" spans="1:37" ht="13.5">
      <c r="A23" s="62" t="s">
        <v>97</v>
      </c>
      <c r="B23" s="63" t="s">
        <v>379</v>
      </c>
      <c r="C23" s="64" t="s">
        <v>380</v>
      </c>
      <c r="D23" s="85">
        <v>227596373</v>
      </c>
      <c r="E23" s="86">
        <v>55441271</v>
      </c>
      <c r="F23" s="87">
        <f t="shared" si="0"/>
        <v>283037644</v>
      </c>
      <c r="G23" s="85">
        <v>227596373</v>
      </c>
      <c r="H23" s="86">
        <v>55441271</v>
      </c>
      <c r="I23" s="87">
        <f t="shared" si="1"/>
        <v>283037644</v>
      </c>
      <c r="J23" s="85">
        <v>72437594</v>
      </c>
      <c r="K23" s="86">
        <v>13139331</v>
      </c>
      <c r="L23" s="88">
        <f t="shared" si="2"/>
        <v>85576925</v>
      </c>
      <c r="M23" s="105">
        <f t="shared" si="3"/>
        <v>0.3023517430070185</v>
      </c>
      <c r="N23" s="85">
        <v>58982436</v>
      </c>
      <c r="O23" s="86">
        <v>18357960</v>
      </c>
      <c r="P23" s="88">
        <f t="shared" si="4"/>
        <v>77340396</v>
      </c>
      <c r="Q23" s="105">
        <f t="shared" si="5"/>
        <v>0.27325127112773734</v>
      </c>
      <c r="R23" s="85">
        <v>48145737</v>
      </c>
      <c r="S23" s="86">
        <v>2261822</v>
      </c>
      <c r="T23" s="88">
        <f t="shared" si="6"/>
        <v>50407559</v>
      </c>
      <c r="U23" s="105">
        <f t="shared" si="7"/>
        <v>0.17809489327151126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179565767</v>
      </c>
      <c r="AA23" s="88">
        <f t="shared" si="11"/>
        <v>33759113</v>
      </c>
      <c r="AB23" s="88">
        <f t="shared" si="12"/>
        <v>213324880</v>
      </c>
      <c r="AC23" s="105">
        <f t="shared" si="13"/>
        <v>0.7536979074062672</v>
      </c>
      <c r="AD23" s="85">
        <v>155144127</v>
      </c>
      <c r="AE23" s="86">
        <v>28640074</v>
      </c>
      <c r="AF23" s="88">
        <f t="shared" si="14"/>
        <v>183784201</v>
      </c>
      <c r="AG23" s="86">
        <v>233254983</v>
      </c>
      <c r="AH23" s="86">
        <v>233254983</v>
      </c>
      <c r="AI23" s="126">
        <v>50300649</v>
      </c>
      <c r="AJ23" s="127">
        <f t="shared" si="15"/>
        <v>0.21564662136285423</v>
      </c>
      <c r="AK23" s="128">
        <f t="shared" si="16"/>
        <v>-0.7257241986758154</v>
      </c>
    </row>
    <row r="24" spans="1:37" ht="13.5">
      <c r="A24" s="62" t="s">
        <v>97</v>
      </c>
      <c r="B24" s="63" t="s">
        <v>69</v>
      </c>
      <c r="C24" s="64" t="s">
        <v>70</v>
      </c>
      <c r="D24" s="85">
        <v>3794801628</v>
      </c>
      <c r="E24" s="86">
        <v>1889186104</v>
      </c>
      <c r="F24" s="87">
        <f t="shared" si="0"/>
        <v>5683987732</v>
      </c>
      <c r="G24" s="85">
        <v>3895293736</v>
      </c>
      <c r="H24" s="86">
        <v>1533659102</v>
      </c>
      <c r="I24" s="87">
        <f t="shared" si="1"/>
        <v>5428952838</v>
      </c>
      <c r="J24" s="85">
        <v>962825262</v>
      </c>
      <c r="K24" s="86">
        <v>170032755</v>
      </c>
      <c r="L24" s="88">
        <f t="shared" si="2"/>
        <v>1132858017</v>
      </c>
      <c r="M24" s="105">
        <f t="shared" si="3"/>
        <v>0.19930690747662577</v>
      </c>
      <c r="N24" s="85">
        <v>846797787</v>
      </c>
      <c r="O24" s="86">
        <v>297036399</v>
      </c>
      <c r="P24" s="88">
        <f t="shared" si="4"/>
        <v>1143834186</v>
      </c>
      <c r="Q24" s="105">
        <f t="shared" si="5"/>
        <v>0.20123797585986766</v>
      </c>
      <c r="R24" s="85">
        <v>861788364</v>
      </c>
      <c r="S24" s="86">
        <v>176820773</v>
      </c>
      <c r="T24" s="88">
        <f t="shared" si="6"/>
        <v>1038609137</v>
      </c>
      <c r="U24" s="105">
        <f t="shared" si="7"/>
        <v>0.19130929444261272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2671411413</v>
      </c>
      <c r="AA24" s="88">
        <f t="shared" si="11"/>
        <v>643889927</v>
      </c>
      <c r="AB24" s="88">
        <f t="shared" si="12"/>
        <v>3315301340</v>
      </c>
      <c r="AC24" s="105">
        <f t="shared" si="13"/>
        <v>0.6106704992525485</v>
      </c>
      <c r="AD24" s="85">
        <v>3913598963</v>
      </c>
      <c r="AE24" s="86">
        <v>1210791984</v>
      </c>
      <c r="AF24" s="88">
        <f t="shared" si="14"/>
        <v>5124390947</v>
      </c>
      <c r="AG24" s="86">
        <v>5526472000</v>
      </c>
      <c r="AH24" s="86">
        <v>5526472000</v>
      </c>
      <c r="AI24" s="126">
        <v>2956746778</v>
      </c>
      <c r="AJ24" s="127">
        <f t="shared" si="15"/>
        <v>0.5350152462547535</v>
      </c>
      <c r="AK24" s="128">
        <f t="shared" si="16"/>
        <v>-0.7973204722781664</v>
      </c>
    </row>
    <row r="25" spans="1:37" ht="13.5">
      <c r="A25" s="62" t="s">
        <v>97</v>
      </c>
      <c r="B25" s="63" t="s">
        <v>381</v>
      </c>
      <c r="C25" s="64" t="s">
        <v>382</v>
      </c>
      <c r="D25" s="85">
        <v>354366739</v>
      </c>
      <c r="E25" s="86">
        <v>104165942</v>
      </c>
      <c r="F25" s="87">
        <f t="shared" si="0"/>
        <v>458532681</v>
      </c>
      <c r="G25" s="85">
        <v>357555991</v>
      </c>
      <c r="H25" s="86">
        <v>115327903</v>
      </c>
      <c r="I25" s="87">
        <f t="shared" si="1"/>
        <v>472883894</v>
      </c>
      <c r="J25" s="85">
        <v>0</v>
      </c>
      <c r="K25" s="86">
        <v>0</v>
      </c>
      <c r="L25" s="88">
        <f t="shared" si="2"/>
        <v>0</v>
      </c>
      <c r="M25" s="105">
        <f t="shared" si="3"/>
        <v>0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0</v>
      </c>
      <c r="AA25" s="88">
        <f t="shared" si="11"/>
        <v>0</v>
      </c>
      <c r="AB25" s="88">
        <f t="shared" si="12"/>
        <v>0</v>
      </c>
      <c r="AC25" s="105">
        <f t="shared" si="13"/>
        <v>0</v>
      </c>
      <c r="AD25" s="85">
        <v>165410436</v>
      </c>
      <c r="AE25" s="86">
        <v>24942152</v>
      </c>
      <c r="AF25" s="88">
        <f t="shared" si="14"/>
        <v>190352588</v>
      </c>
      <c r="AG25" s="86">
        <v>743138479</v>
      </c>
      <c r="AH25" s="86">
        <v>743138479</v>
      </c>
      <c r="AI25" s="126">
        <v>68536102</v>
      </c>
      <c r="AJ25" s="127">
        <f t="shared" si="15"/>
        <v>0.09222520961668572</v>
      </c>
      <c r="AK25" s="128">
        <f t="shared" si="16"/>
        <v>-1</v>
      </c>
    </row>
    <row r="26" spans="1:37" ht="13.5">
      <c r="A26" s="62" t="s">
        <v>112</v>
      </c>
      <c r="B26" s="63" t="s">
        <v>383</v>
      </c>
      <c r="C26" s="64" t="s">
        <v>384</v>
      </c>
      <c r="D26" s="85">
        <v>693752000</v>
      </c>
      <c r="E26" s="86">
        <v>27776000</v>
      </c>
      <c r="F26" s="87">
        <f t="shared" si="0"/>
        <v>721528000</v>
      </c>
      <c r="G26" s="85">
        <v>737946000</v>
      </c>
      <c r="H26" s="86">
        <v>377048285</v>
      </c>
      <c r="I26" s="87">
        <f t="shared" si="1"/>
        <v>1114994285</v>
      </c>
      <c r="J26" s="85">
        <v>272221119</v>
      </c>
      <c r="K26" s="86">
        <v>77650215</v>
      </c>
      <c r="L26" s="88">
        <f t="shared" si="2"/>
        <v>349871334</v>
      </c>
      <c r="M26" s="105">
        <f t="shared" si="3"/>
        <v>0.4849033356986839</v>
      </c>
      <c r="N26" s="85">
        <v>222657897</v>
      </c>
      <c r="O26" s="86">
        <v>108079963</v>
      </c>
      <c r="P26" s="88">
        <f t="shared" si="4"/>
        <v>330737860</v>
      </c>
      <c r="Q26" s="105">
        <f t="shared" si="5"/>
        <v>0.4583853433269395</v>
      </c>
      <c r="R26" s="85">
        <v>174740505</v>
      </c>
      <c r="S26" s="86">
        <v>75053074</v>
      </c>
      <c r="T26" s="88">
        <f t="shared" si="6"/>
        <v>249793579</v>
      </c>
      <c r="U26" s="105">
        <f t="shared" si="7"/>
        <v>0.22403126398087322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669619521</v>
      </c>
      <c r="AA26" s="88">
        <f t="shared" si="11"/>
        <v>260783252</v>
      </c>
      <c r="AB26" s="88">
        <f t="shared" si="12"/>
        <v>930402773</v>
      </c>
      <c r="AC26" s="105">
        <f t="shared" si="13"/>
        <v>0.8344462258835703</v>
      </c>
      <c r="AD26" s="85">
        <v>618778339</v>
      </c>
      <c r="AE26" s="86">
        <v>154533273</v>
      </c>
      <c r="AF26" s="88">
        <f t="shared" si="14"/>
        <v>773311612</v>
      </c>
      <c r="AG26" s="86">
        <v>830675000</v>
      </c>
      <c r="AH26" s="86">
        <v>830675000</v>
      </c>
      <c r="AI26" s="126">
        <v>208836199</v>
      </c>
      <c r="AJ26" s="127">
        <f t="shared" si="15"/>
        <v>0.2514054220964878</v>
      </c>
      <c r="AK26" s="128">
        <f t="shared" si="16"/>
        <v>-0.6769819887303076</v>
      </c>
    </row>
    <row r="27" spans="1:37" ht="13.5">
      <c r="A27" s="65"/>
      <c r="B27" s="66" t="s">
        <v>385</v>
      </c>
      <c r="C27" s="67"/>
      <c r="D27" s="89">
        <f>SUM(D22:D26)</f>
        <v>5359284176</v>
      </c>
      <c r="E27" s="90">
        <f>SUM(E22:E26)</f>
        <v>2146101817</v>
      </c>
      <c r="F27" s="91">
        <f t="shared" si="0"/>
        <v>7505385993</v>
      </c>
      <c r="G27" s="89">
        <f>SUM(G22:G26)</f>
        <v>5488109536</v>
      </c>
      <c r="H27" s="90">
        <f>SUM(H22:H26)</f>
        <v>2145861618</v>
      </c>
      <c r="I27" s="91">
        <f t="shared" si="1"/>
        <v>7633971154</v>
      </c>
      <c r="J27" s="89">
        <f>SUM(J22:J26)</f>
        <v>1423573668</v>
      </c>
      <c r="K27" s="90">
        <f>SUM(K22:K26)</f>
        <v>265734357</v>
      </c>
      <c r="L27" s="90">
        <f t="shared" si="2"/>
        <v>1689308025</v>
      </c>
      <c r="M27" s="106">
        <f t="shared" si="3"/>
        <v>0.22507943316646953</v>
      </c>
      <c r="N27" s="89">
        <f>SUM(N22:N26)</f>
        <v>1201251489</v>
      </c>
      <c r="O27" s="90">
        <f>SUM(O22:O26)</f>
        <v>441783326</v>
      </c>
      <c r="P27" s="90">
        <f t="shared" si="4"/>
        <v>1643034815</v>
      </c>
      <c r="Q27" s="106">
        <f t="shared" si="5"/>
        <v>0.21891409935910008</v>
      </c>
      <c r="R27" s="89">
        <f>SUM(R22:R26)</f>
        <v>1147439767</v>
      </c>
      <c r="S27" s="90">
        <f>SUM(S22:S26)</f>
        <v>265257936</v>
      </c>
      <c r="T27" s="90">
        <f t="shared" si="6"/>
        <v>1412697703</v>
      </c>
      <c r="U27" s="106">
        <f t="shared" si="7"/>
        <v>0.18505410545857034</v>
      </c>
      <c r="V27" s="89">
        <f>SUM(V22:V26)</f>
        <v>0</v>
      </c>
      <c r="W27" s="90">
        <f>SUM(W22:W26)</f>
        <v>0</v>
      </c>
      <c r="X27" s="90">
        <f t="shared" si="8"/>
        <v>0</v>
      </c>
      <c r="Y27" s="106">
        <f t="shared" si="9"/>
        <v>0</v>
      </c>
      <c r="Z27" s="89">
        <f t="shared" si="10"/>
        <v>3772264924</v>
      </c>
      <c r="AA27" s="90">
        <f t="shared" si="11"/>
        <v>972775619</v>
      </c>
      <c r="AB27" s="90">
        <f t="shared" si="12"/>
        <v>4745040543</v>
      </c>
      <c r="AC27" s="106">
        <f t="shared" si="13"/>
        <v>0.6215690952033168</v>
      </c>
      <c r="AD27" s="89">
        <f>SUM(AD22:AD26)</f>
        <v>5075611368</v>
      </c>
      <c r="AE27" s="90">
        <f>SUM(AE22:AE26)</f>
        <v>1433283717</v>
      </c>
      <c r="AF27" s="90">
        <f t="shared" si="14"/>
        <v>6508895085</v>
      </c>
      <c r="AG27" s="90">
        <f>SUM(AG22:AG26)</f>
        <v>7616710852</v>
      </c>
      <c r="AH27" s="90">
        <f>SUM(AH22:AH26)</f>
        <v>7616710852</v>
      </c>
      <c r="AI27" s="91">
        <f>SUM(AI22:AI26)</f>
        <v>3344633104</v>
      </c>
      <c r="AJ27" s="129">
        <f t="shared" si="15"/>
        <v>0.4391177726172662</v>
      </c>
      <c r="AK27" s="130">
        <f t="shared" si="16"/>
        <v>-0.7829589070723207</v>
      </c>
    </row>
    <row r="28" spans="1:37" ht="13.5">
      <c r="A28" s="62" t="s">
        <v>97</v>
      </c>
      <c r="B28" s="63" t="s">
        <v>386</v>
      </c>
      <c r="C28" s="64" t="s">
        <v>387</v>
      </c>
      <c r="D28" s="85">
        <v>362286742</v>
      </c>
      <c r="E28" s="86">
        <v>30000000</v>
      </c>
      <c r="F28" s="87">
        <f t="shared" si="0"/>
        <v>392286742</v>
      </c>
      <c r="G28" s="85">
        <v>372288356</v>
      </c>
      <c r="H28" s="86">
        <v>111076000</v>
      </c>
      <c r="I28" s="87">
        <f t="shared" si="1"/>
        <v>483364356</v>
      </c>
      <c r="J28" s="85">
        <v>61518853</v>
      </c>
      <c r="K28" s="86">
        <v>494047</v>
      </c>
      <c r="L28" s="88">
        <f t="shared" si="2"/>
        <v>62012900</v>
      </c>
      <c r="M28" s="105">
        <f t="shared" si="3"/>
        <v>0.15808053997399688</v>
      </c>
      <c r="N28" s="85">
        <v>63403087</v>
      </c>
      <c r="O28" s="86">
        <v>14697986</v>
      </c>
      <c r="P28" s="88">
        <f t="shared" si="4"/>
        <v>78101073</v>
      </c>
      <c r="Q28" s="105">
        <f t="shared" si="5"/>
        <v>0.19909179851915568</v>
      </c>
      <c r="R28" s="85">
        <v>64215366</v>
      </c>
      <c r="S28" s="86">
        <v>14287285</v>
      </c>
      <c r="T28" s="88">
        <f t="shared" si="6"/>
        <v>78502651</v>
      </c>
      <c r="U28" s="105">
        <f t="shared" si="7"/>
        <v>0.16240885374675829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189137306</v>
      </c>
      <c r="AA28" s="88">
        <f t="shared" si="11"/>
        <v>29479318</v>
      </c>
      <c r="AB28" s="88">
        <f t="shared" si="12"/>
        <v>218616624</v>
      </c>
      <c r="AC28" s="105">
        <f t="shared" si="13"/>
        <v>0.4522812269591513</v>
      </c>
      <c r="AD28" s="85">
        <v>193066595</v>
      </c>
      <c r="AE28" s="86">
        <v>0</v>
      </c>
      <c r="AF28" s="88">
        <f t="shared" si="14"/>
        <v>193066595</v>
      </c>
      <c r="AG28" s="86">
        <v>312616416</v>
      </c>
      <c r="AH28" s="86">
        <v>312616416</v>
      </c>
      <c r="AI28" s="126">
        <v>72698899</v>
      </c>
      <c r="AJ28" s="127">
        <f t="shared" si="15"/>
        <v>0.23254984472728393</v>
      </c>
      <c r="AK28" s="128">
        <f t="shared" si="16"/>
        <v>-0.5933908141903057</v>
      </c>
    </row>
    <row r="29" spans="1:37" ht="13.5">
      <c r="A29" s="62" t="s">
        <v>97</v>
      </c>
      <c r="B29" s="63" t="s">
        <v>388</v>
      </c>
      <c r="C29" s="64" t="s">
        <v>389</v>
      </c>
      <c r="D29" s="85">
        <v>540763975</v>
      </c>
      <c r="E29" s="86">
        <v>97567950</v>
      </c>
      <c r="F29" s="87">
        <f t="shared" si="0"/>
        <v>638331925</v>
      </c>
      <c r="G29" s="85">
        <v>558699056</v>
      </c>
      <c r="H29" s="86">
        <v>140053367</v>
      </c>
      <c r="I29" s="87">
        <f t="shared" si="1"/>
        <v>698752423</v>
      </c>
      <c r="J29" s="85">
        <v>142826215</v>
      </c>
      <c r="K29" s="86">
        <v>4158698</v>
      </c>
      <c r="L29" s="88">
        <f t="shared" si="2"/>
        <v>146984913</v>
      </c>
      <c r="M29" s="105">
        <f t="shared" si="3"/>
        <v>0.2302640793032559</v>
      </c>
      <c r="N29" s="85">
        <v>117748411</v>
      </c>
      <c r="O29" s="86">
        <v>25464724</v>
      </c>
      <c r="P29" s="88">
        <f t="shared" si="4"/>
        <v>143213135</v>
      </c>
      <c r="Q29" s="105">
        <f t="shared" si="5"/>
        <v>0.22435527566633925</v>
      </c>
      <c r="R29" s="85">
        <v>139610886</v>
      </c>
      <c r="S29" s="86">
        <v>8156845</v>
      </c>
      <c r="T29" s="88">
        <f t="shared" si="6"/>
        <v>147767731</v>
      </c>
      <c r="U29" s="105">
        <f t="shared" si="7"/>
        <v>0.21147365810279273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400185512</v>
      </c>
      <c r="AA29" s="88">
        <f t="shared" si="11"/>
        <v>37780267</v>
      </c>
      <c r="AB29" s="88">
        <f t="shared" si="12"/>
        <v>437965779</v>
      </c>
      <c r="AC29" s="105">
        <f t="shared" si="13"/>
        <v>0.6267824834433526</v>
      </c>
      <c r="AD29" s="85">
        <v>396905124</v>
      </c>
      <c r="AE29" s="86">
        <v>39949284</v>
      </c>
      <c r="AF29" s="88">
        <f t="shared" si="14"/>
        <v>436854408</v>
      </c>
      <c r="AG29" s="86">
        <v>554536504</v>
      </c>
      <c r="AH29" s="86">
        <v>554536504</v>
      </c>
      <c r="AI29" s="126">
        <v>71477941</v>
      </c>
      <c r="AJ29" s="127">
        <f t="shared" si="15"/>
        <v>0.12889672814037145</v>
      </c>
      <c r="AK29" s="128">
        <f t="shared" si="16"/>
        <v>-0.6617460456070298</v>
      </c>
    </row>
    <row r="30" spans="1:37" ht="13.5">
      <c r="A30" s="62" t="s">
        <v>97</v>
      </c>
      <c r="B30" s="63" t="s">
        <v>390</v>
      </c>
      <c r="C30" s="64" t="s">
        <v>391</v>
      </c>
      <c r="D30" s="85">
        <v>430564437</v>
      </c>
      <c r="E30" s="86">
        <v>75615456</v>
      </c>
      <c r="F30" s="87">
        <f t="shared" si="0"/>
        <v>506179893</v>
      </c>
      <c r="G30" s="85">
        <v>423249341</v>
      </c>
      <c r="H30" s="86">
        <v>84315451</v>
      </c>
      <c r="I30" s="87">
        <f t="shared" si="1"/>
        <v>507564792</v>
      </c>
      <c r="J30" s="85">
        <v>106043547</v>
      </c>
      <c r="K30" s="86">
        <v>4838013</v>
      </c>
      <c r="L30" s="88">
        <f t="shared" si="2"/>
        <v>110881560</v>
      </c>
      <c r="M30" s="105">
        <f t="shared" si="3"/>
        <v>0.21905563917767076</v>
      </c>
      <c r="N30" s="85">
        <v>107629290</v>
      </c>
      <c r="O30" s="86">
        <v>15097390</v>
      </c>
      <c r="P30" s="88">
        <f t="shared" si="4"/>
        <v>122726680</v>
      </c>
      <c r="Q30" s="105">
        <f t="shared" si="5"/>
        <v>0.24245664771990458</v>
      </c>
      <c r="R30" s="85">
        <v>101746706</v>
      </c>
      <c r="S30" s="86">
        <v>13591552</v>
      </c>
      <c r="T30" s="88">
        <f t="shared" si="6"/>
        <v>115338258</v>
      </c>
      <c r="U30" s="105">
        <f t="shared" si="7"/>
        <v>0.227238492145058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315419543</v>
      </c>
      <c r="AA30" s="88">
        <f t="shared" si="11"/>
        <v>33526955</v>
      </c>
      <c r="AB30" s="88">
        <f t="shared" si="12"/>
        <v>348946498</v>
      </c>
      <c r="AC30" s="105">
        <f t="shared" si="13"/>
        <v>0.6874915350708566</v>
      </c>
      <c r="AD30" s="85">
        <v>265117194</v>
      </c>
      <c r="AE30" s="86">
        <v>24373955</v>
      </c>
      <c r="AF30" s="88">
        <f t="shared" si="14"/>
        <v>289491149</v>
      </c>
      <c r="AG30" s="86">
        <v>315781101</v>
      </c>
      <c r="AH30" s="86">
        <v>315781101</v>
      </c>
      <c r="AI30" s="126">
        <v>94183334</v>
      </c>
      <c r="AJ30" s="127">
        <f t="shared" si="15"/>
        <v>0.2982551321207788</v>
      </c>
      <c r="AK30" s="128">
        <f t="shared" si="16"/>
        <v>-0.601582782760657</v>
      </c>
    </row>
    <row r="31" spans="1:37" ht="13.5">
      <c r="A31" s="62" t="s">
        <v>97</v>
      </c>
      <c r="B31" s="63" t="s">
        <v>392</v>
      </c>
      <c r="C31" s="64" t="s">
        <v>393</v>
      </c>
      <c r="D31" s="85">
        <v>1041006484</v>
      </c>
      <c r="E31" s="86">
        <v>515363100</v>
      </c>
      <c r="F31" s="87">
        <f t="shared" si="0"/>
        <v>1556369584</v>
      </c>
      <c r="G31" s="85">
        <v>1052545139</v>
      </c>
      <c r="H31" s="86">
        <v>529935720</v>
      </c>
      <c r="I31" s="87">
        <f t="shared" si="1"/>
        <v>1582480859</v>
      </c>
      <c r="J31" s="85">
        <v>328541382</v>
      </c>
      <c r="K31" s="86">
        <v>50699316</v>
      </c>
      <c r="L31" s="88">
        <f t="shared" si="2"/>
        <v>379240698</v>
      </c>
      <c r="M31" s="105">
        <f t="shared" si="3"/>
        <v>0.24367007804490737</v>
      </c>
      <c r="N31" s="85">
        <v>248428638</v>
      </c>
      <c r="O31" s="86">
        <v>59056247</v>
      </c>
      <c r="P31" s="88">
        <f t="shared" si="4"/>
        <v>307484885</v>
      </c>
      <c r="Q31" s="105">
        <f t="shared" si="5"/>
        <v>0.1975654678432729</v>
      </c>
      <c r="R31" s="85">
        <v>264458006</v>
      </c>
      <c r="S31" s="86">
        <v>58110988</v>
      </c>
      <c r="T31" s="88">
        <f t="shared" si="6"/>
        <v>322568994</v>
      </c>
      <c r="U31" s="105">
        <f t="shared" si="7"/>
        <v>0.20383753279887223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f t="shared" si="10"/>
        <v>841428026</v>
      </c>
      <c r="AA31" s="88">
        <f t="shared" si="11"/>
        <v>167866551</v>
      </c>
      <c r="AB31" s="88">
        <f t="shared" si="12"/>
        <v>1009294577</v>
      </c>
      <c r="AC31" s="105">
        <f t="shared" si="13"/>
        <v>0.6377925971488796</v>
      </c>
      <c r="AD31" s="85">
        <v>680135947</v>
      </c>
      <c r="AE31" s="86">
        <v>174540098</v>
      </c>
      <c r="AF31" s="88">
        <f t="shared" si="14"/>
        <v>854676045</v>
      </c>
      <c r="AG31" s="86">
        <v>1224815531</v>
      </c>
      <c r="AH31" s="86">
        <v>1224815531</v>
      </c>
      <c r="AI31" s="126">
        <v>193333004</v>
      </c>
      <c r="AJ31" s="127">
        <f t="shared" si="15"/>
        <v>0.15784663004897836</v>
      </c>
      <c r="AK31" s="128">
        <f t="shared" si="16"/>
        <v>-0.6225833216139807</v>
      </c>
    </row>
    <row r="32" spans="1:37" ht="13.5">
      <c r="A32" s="62" t="s">
        <v>97</v>
      </c>
      <c r="B32" s="63" t="s">
        <v>394</v>
      </c>
      <c r="C32" s="64" t="s">
        <v>395</v>
      </c>
      <c r="D32" s="85">
        <v>563793504</v>
      </c>
      <c r="E32" s="86">
        <v>59630088</v>
      </c>
      <c r="F32" s="87">
        <f t="shared" si="0"/>
        <v>623423592</v>
      </c>
      <c r="G32" s="85">
        <v>537139798</v>
      </c>
      <c r="H32" s="86">
        <v>62633091</v>
      </c>
      <c r="I32" s="87">
        <f t="shared" si="1"/>
        <v>599772889</v>
      </c>
      <c r="J32" s="85">
        <v>105455548</v>
      </c>
      <c r="K32" s="86">
        <v>8220153</v>
      </c>
      <c r="L32" s="88">
        <f t="shared" si="2"/>
        <v>113675701</v>
      </c>
      <c r="M32" s="105">
        <f t="shared" si="3"/>
        <v>0.18234103177795685</v>
      </c>
      <c r="N32" s="85">
        <v>73393356</v>
      </c>
      <c r="O32" s="86">
        <v>6876828</v>
      </c>
      <c r="P32" s="88">
        <f t="shared" si="4"/>
        <v>80270184</v>
      </c>
      <c r="Q32" s="105">
        <f t="shared" si="5"/>
        <v>0.12875705223552078</v>
      </c>
      <c r="R32" s="85">
        <v>234737354</v>
      </c>
      <c r="S32" s="86">
        <v>1831966</v>
      </c>
      <c r="T32" s="88">
        <f t="shared" si="6"/>
        <v>236569320</v>
      </c>
      <c r="U32" s="105">
        <f t="shared" si="7"/>
        <v>0.3944314995538253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f t="shared" si="10"/>
        <v>413586258</v>
      </c>
      <c r="AA32" s="88">
        <f t="shared" si="11"/>
        <v>16928947</v>
      </c>
      <c r="AB32" s="88">
        <f t="shared" si="12"/>
        <v>430515205</v>
      </c>
      <c r="AC32" s="105">
        <f t="shared" si="13"/>
        <v>0.7177970410062999</v>
      </c>
      <c r="AD32" s="85">
        <v>374222497</v>
      </c>
      <c r="AE32" s="86">
        <v>20087008</v>
      </c>
      <c r="AF32" s="88">
        <f t="shared" si="14"/>
        <v>394309505</v>
      </c>
      <c r="AG32" s="86">
        <v>623294875</v>
      </c>
      <c r="AH32" s="86">
        <v>623294875</v>
      </c>
      <c r="AI32" s="126">
        <v>118361785</v>
      </c>
      <c r="AJ32" s="127">
        <f t="shared" si="15"/>
        <v>0.18989693281209796</v>
      </c>
      <c r="AK32" s="128">
        <f t="shared" si="16"/>
        <v>-0.40004154857996643</v>
      </c>
    </row>
    <row r="33" spans="1:37" ht="13.5">
      <c r="A33" s="62" t="s">
        <v>112</v>
      </c>
      <c r="B33" s="63" t="s">
        <v>396</v>
      </c>
      <c r="C33" s="64" t="s">
        <v>397</v>
      </c>
      <c r="D33" s="85">
        <v>141612168</v>
      </c>
      <c r="E33" s="86">
        <v>10328004</v>
      </c>
      <c r="F33" s="87">
        <f t="shared" si="0"/>
        <v>151940172</v>
      </c>
      <c r="G33" s="85">
        <v>143071168</v>
      </c>
      <c r="H33" s="86">
        <v>8404713</v>
      </c>
      <c r="I33" s="87">
        <f t="shared" si="1"/>
        <v>151475881</v>
      </c>
      <c r="J33" s="85">
        <v>59765533</v>
      </c>
      <c r="K33" s="86">
        <v>44474</v>
      </c>
      <c r="L33" s="88">
        <f t="shared" si="2"/>
        <v>59810007</v>
      </c>
      <c r="M33" s="105">
        <f t="shared" si="3"/>
        <v>0.39364182765305805</v>
      </c>
      <c r="N33" s="85">
        <v>45653805</v>
      </c>
      <c r="O33" s="86">
        <v>196976</v>
      </c>
      <c r="P33" s="88">
        <f t="shared" si="4"/>
        <v>45850781</v>
      </c>
      <c r="Q33" s="105">
        <f t="shared" si="5"/>
        <v>0.3017686527299706</v>
      </c>
      <c r="R33" s="85">
        <v>31351458</v>
      </c>
      <c r="S33" s="86">
        <v>4299541</v>
      </c>
      <c r="T33" s="88">
        <f t="shared" si="6"/>
        <v>35650999</v>
      </c>
      <c r="U33" s="105">
        <f t="shared" si="7"/>
        <v>0.23535759465231298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f t="shared" si="10"/>
        <v>136770796</v>
      </c>
      <c r="AA33" s="88">
        <f t="shared" si="11"/>
        <v>4540991</v>
      </c>
      <c r="AB33" s="88">
        <f t="shared" si="12"/>
        <v>141311787</v>
      </c>
      <c r="AC33" s="105">
        <f t="shared" si="13"/>
        <v>0.9328995881529153</v>
      </c>
      <c r="AD33" s="85">
        <v>130018635</v>
      </c>
      <c r="AE33" s="86">
        <v>0</v>
      </c>
      <c r="AF33" s="88">
        <f t="shared" si="14"/>
        <v>130018635</v>
      </c>
      <c r="AG33" s="86">
        <v>136261920</v>
      </c>
      <c r="AH33" s="86">
        <v>136261920</v>
      </c>
      <c r="AI33" s="126">
        <v>34018053</v>
      </c>
      <c r="AJ33" s="127">
        <f t="shared" si="15"/>
        <v>0.24965194237685776</v>
      </c>
      <c r="AK33" s="128">
        <f t="shared" si="16"/>
        <v>-0.7258008515471648</v>
      </c>
    </row>
    <row r="34" spans="1:37" ht="13.5">
      <c r="A34" s="65"/>
      <c r="B34" s="66" t="s">
        <v>398</v>
      </c>
      <c r="C34" s="67"/>
      <c r="D34" s="89">
        <f>SUM(D28:D33)</f>
        <v>3080027310</v>
      </c>
      <c r="E34" s="90">
        <f>SUM(E28:E33)</f>
        <v>788504598</v>
      </c>
      <c r="F34" s="91">
        <f t="shared" si="0"/>
        <v>3868531908</v>
      </c>
      <c r="G34" s="89">
        <f>SUM(G28:G33)</f>
        <v>3086992858</v>
      </c>
      <c r="H34" s="90">
        <f>SUM(H28:H33)</f>
        <v>936418342</v>
      </c>
      <c r="I34" s="91">
        <f t="shared" si="1"/>
        <v>4023411200</v>
      </c>
      <c r="J34" s="89">
        <f>SUM(J28:J33)</f>
        <v>804151078</v>
      </c>
      <c r="K34" s="90">
        <f>SUM(K28:K33)</f>
        <v>68454701</v>
      </c>
      <c r="L34" s="90">
        <f t="shared" si="2"/>
        <v>872605779</v>
      </c>
      <c r="M34" s="106">
        <f t="shared" si="3"/>
        <v>0.22556509801443778</v>
      </c>
      <c r="N34" s="89">
        <f>SUM(N28:N33)</f>
        <v>656256587</v>
      </c>
      <c r="O34" s="90">
        <f>SUM(O28:O33)</f>
        <v>121390151</v>
      </c>
      <c r="P34" s="90">
        <f t="shared" si="4"/>
        <v>777646738</v>
      </c>
      <c r="Q34" s="106">
        <f t="shared" si="5"/>
        <v>0.20101856634343676</v>
      </c>
      <c r="R34" s="89">
        <f>SUM(R28:R33)</f>
        <v>836119776</v>
      </c>
      <c r="S34" s="90">
        <f>SUM(S28:S33)</f>
        <v>100278177</v>
      </c>
      <c r="T34" s="90">
        <f t="shared" si="6"/>
        <v>936397953</v>
      </c>
      <c r="U34" s="106">
        <f t="shared" si="7"/>
        <v>0.23273732324451452</v>
      </c>
      <c r="V34" s="89">
        <f>SUM(V28:V33)</f>
        <v>0</v>
      </c>
      <c r="W34" s="90">
        <f>SUM(W28:W33)</f>
        <v>0</v>
      </c>
      <c r="X34" s="90">
        <f t="shared" si="8"/>
        <v>0</v>
      </c>
      <c r="Y34" s="106">
        <f t="shared" si="9"/>
        <v>0</v>
      </c>
      <c r="Z34" s="89">
        <f t="shared" si="10"/>
        <v>2296527441</v>
      </c>
      <c r="AA34" s="90">
        <f t="shared" si="11"/>
        <v>290123029</v>
      </c>
      <c r="AB34" s="90">
        <f t="shared" si="12"/>
        <v>2586650470</v>
      </c>
      <c r="AC34" s="106">
        <f t="shared" si="13"/>
        <v>0.642899853238963</v>
      </c>
      <c r="AD34" s="89">
        <f>SUM(AD28:AD33)</f>
        <v>2039465992</v>
      </c>
      <c r="AE34" s="90">
        <f>SUM(AE28:AE33)</f>
        <v>258950345</v>
      </c>
      <c r="AF34" s="90">
        <f t="shared" si="14"/>
        <v>2298416337</v>
      </c>
      <c r="AG34" s="90">
        <f>SUM(AG28:AG33)</f>
        <v>3167306347</v>
      </c>
      <c r="AH34" s="90">
        <f>SUM(AH28:AH33)</f>
        <v>3167306347</v>
      </c>
      <c r="AI34" s="91">
        <f>SUM(AI28:AI33)</f>
        <v>584073016</v>
      </c>
      <c r="AJ34" s="129">
        <f t="shared" si="15"/>
        <v>0.18440685933434275</v>
      </c>
      <c r="AK34" s="130">
        <f t="shared" si="16"/>
        <v>-0.5925899333702831</v>
      </c>
    </row>
    <row r="35" spans="1:37" ht="13.5">
      <c r="A35" s="62" t="s">
        <v>97</v>
      </c>
      <c r="B35" s="63" t="s">
        <v>399</v>
      </c>
      <c r="C35" s="64" t="s">
        <v>400</v>
      </c>
      <c r="D35" s="85">
        <v>268627080</v>
      </c>
      <c r="E35" s="86">
        <v>34536624</v>
      </c>
      <c r="F35" s="87">
        <f t="shared" si="0"/>
        <v>303163704</v>
      </c>
      <c r="G35" s="85">
        <v>270998658</v>
      </c>
      <c r="H35" s="86">
        <v>34536624</v>
      </c>
      <c r="I35" s="87">
        <f t="shared" si="1"/>
        <v>305535282</v>
      </c>
      <c r="J35" s="85">
        <v>88329855</v>
      </c>
      <c r="K35" s="86">
        <v>2669476</v>
      </c>
      <c r="L35" s="88">
        <f t="shared" si="2"/>
        <v>90999331</v>
      </c>
      <c r="M35" s="105">
        <f t="shared" si="3"/>
        <v>0.3001656524159634</v>
      </c>
      <c r="N35" s="85">
        <v>80760982</v>
      </c>
      <c r="O35" s="86">
        <v>10752810</v>
      </c>
      <c r="P35" s="88">
        <f t="shared" si="4"/>
        <v>91513792</v>
      </c>
      <c r="Q35" s="105">
        <f t="shared" si="5"/>
        <v>0.3018626266685276</v>
      </c>
      <c r="R35" s="85">
        <v>68910893</v>
      </c>
      <c r="S35" s="86">
        <v>12235407</v>
      </c>
      <c r="T35" s="88">
        <f t="shared" si="6"/>
        <v>81146300</v>
      </c>
      <c r="U35" s="105">
        <f t="shared" si="7"/>
        <v>0.26558733076201657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f t="shared" si="10"/>
        <v>238001730</v>
      </c>
      <c r="AA35" s="88">
        <f t="shared" si="11"/>
        <v>25657693</v>
      </c>
      <c r="AB35" s="88">
        <f t="shared" si="12"/>
        <v>263659423</v>
      </c>
      <c r="AC35" s="105">
        <f t="shared" si="13"/>
        <v>0.8629426404509316</v>
      </c>
      <c r="AD35" s="85">
        <v>210992372</v>
      </c>
      <c r="AE35" s="86">
        <v>-38738634</v>
      </c>
      <c r="AF35" s="88">
        <f t="shared" si="14"/>
        <v>172253738</v>
      </c>
      <c r="AG35" s="86">
        <v>282374471</v>
      </c>
      <c r="AH35" s="86">
        <v>282374471</v>
      </c>
      <c r="AI35" s="126">
        <v>68134405</v>
      </c>
      <c r="AJ35" s="127">
        <f t="shared" si="15"/>
        <v>0.24129095225467462</v>
      </c>
      <c r="AK35" s="128">
        <f t="shared" si="16"/>
        <v>-0.5289141417645171</v>
      </c>
    </row>
    <row r="36" spans="1:37" ht="13.5">
      <c r="A36" s="62" t="s">
        <v>97</v>
      </c>
      <c r="B36" s="63" t="s">
        <v>401</v>
      </c>
      <c r="C36" s="64" t="s">
        <v>402</v>
      </c>
      <c r="D36" s="85">
        <v>501002403</v>
      </c>
      <c r="E36" s="86">
        <v>77399276</v>
      </c>
      <c r="F36" s="87">
        <f t="shared" si="0"/>
        <v>578401679</v>
      </c>
      <c r="G36" s="85">
        <v>491691657</v>
      </c>
      <c r="H36" s="86">
        <v>113090418</v>
      </c>
      <c r="I36" s="87">
        <f t="shared" si="1"/>
        <v>604782075</v>
      </c>
      <c r="J36" s="85">
        <v>152482565</v>
      </c>
      <c r="K36" s="86">
        <v>13809663</v>
      </c>
      <c r="L36" s="88">
        <f t="shared" si="2"/>
        <v>166292228</v>
      </c>
      <c r="M36" s="105">
        <f t="shared" si="3"/>
        <v>0.28750301743159357</v>
      </c>
      <c r="N36" s="85">
        <v>129445164</v>
      </c>
      <c r="O36" s="86">
        <v>25706708</v>
      </c>
      <c r="P36" s="88">
        <f t="shared" si="4"/>
        <v>155151872</v>
      </c>
      <c r="Q36" s="105">
        <f t="shared" si="5"/>
        <v>0.26824243018838123</v>
      </c>
      <c r="R36" s="85">
        <v>106972975</v>
      </c>
      <c r="S36" s="86">
        <v>25765688</v>
      </c>
      <c r="T36" s="88">
        <f t="shared" si="6"/>
        <v>132738663</v>
      </c>
      <c r="U36" s="105">
        <f t="shared" si="7"/>
        <v>0.21948180755853255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f t="shared" si="10"/>
        <v>388900704</v>
      </c>
      <c r="AA36" s="88">
        <f t="shared" si="11"/>
        <v>65282059</v>
      </c>
      <c r="AB36" s="88">
        <f t="shared" si="12"/>
        <v>454182763</v>
      </c>
      <c r="AC36" s="105">
        <f t="shared" si="13"/>
        <v>0.7509858208016499</v>
      </c>
      <c r="AD36" s="85">
        <v>355751556</v>
      </c>
      <c r="AE36" s="86">
        <v>70101534</v>
      </c>
      <c r="AF36" s="88">
        <f t="shared" si="14"/>
        <v>425853090</v>
      </c>
      <c r="AG36" s="86">
        <v>532288023</v>
      </c>
      <c r="AH36" s="86">
        <v>532288023</v>
      </c>
      <c r="AI36" s="126">
        <v>105843762</v>
      </c>
      <c r="AJ36" s="127">
        <f t="shared" si="15"/>
        <v>0.19884678487308366</v>
      </c>
      <c r="AK36" s="128">
        <f t="shared" si="16"/>
        <v>-0.6882994015612285</v>
      </c>
    </row>
    <row r="37" spans="1:37" ht="13.5">
      <c r="A37" s="62" t="s">
        <v>97</v>
      </c>
      <c r="B37" s="63" t="s">
        <v>403</v>
      </c>
      <c r="C37" s="64" t="s">
        <v>404</v>
      </c>
      <c r="D37" s="85">
        <v>365082789</v>
      </c>
      <c r="E37" s="86">
        <v>77712694</v>
      </c>
      <c r="F37" s="87">
        <f t="shared" si="0"/>
        <v>442795483</v>
      </c>
      <c r="G37" s="85">
        <v>365958031</v>
      </c>
      <c r="H37" s="86">
        <v>72751823</v>
      </c>
      <c r="I37" s="87">
        <f t="shared" si="1"/>
        <v>438709854</v>
      </c>
      <c r="J37" s="85">
        <v>136995906</v>
      </c>
      <c r="K37" s="86">
        <v>10797751</v>
      </c>
      <c r="L37" s="88">
        <f t="shared" si="2"/>
        <v>147793657</v>
      </c>
      <c r="M37" s="105">
        <f t="shared" si="3"/>
        <v>0.33377408459245733</v>
      </c>
      <c r="N37" s="85">
        <v>106809585</v>
      </c>
      <c r="O37" s="86">
        <v>13592091</v>
      </c>
      <c r="P37" s="88">
        <f t="shared" si="4"/>
        <v>120401676</v>
      </c>
      <c r="Q37" s="105">
        <f t="shared" si="5"/>
        <v>0.27191261117720117</v>
      </c>
      <c r="R37" s="85">
        <v>90650061</v>
      </c>
      <c r="S37" s="86">
        <v>13758234</v>
      </c>
      <c r="T37" s="88">
        <f t="shared" si="6"/>
        <v>104408295</v>
      </c>
      <c r="U37" s="105">
        <f t="shared" si="7"/>
        <v>0.23798940016514877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f t="shared" si="10"/>
        <v>334455552</v>
      </c>
      <c r="AA37" s="88">
        <f t="shared" si="11"/>
        <v>38148076</v>
      </c>
      <c r="AB37" s="88">
        <f t="shared" si="12"/>
        <v>372603628</v>
      </c>
      <c r="AC37" s="105">
        <f t="shared" si="13"/>
        <v>0.8493167513853017</v>
      </c>
      <c r="AD37" s="85">
        <v>302713257</v>
      </c>
      <c r="AE37" s="86">
        <v>50293870</v>
      </c>
      <c r="AF37" s="88">
        <f t="shared" si="14"/>
        <v>353007127</v>
      </c>
      <c r="AG37" s="86">
        <v>412601935</v>
      </c>
      <c r="AH37" s="86">
        <v>412601935</v>
      </c>
      <c r="AI37" s="126">
        <v>103492638</v>
      </c>
      <c r="AJ37" s="127">
        <f t="shared" si="15"/>
        <v>0.25082925992579264</v>
      </c>
      <c r="AK37" s="128">
        <f t="shared" si="16"/>
        <v>-0.7042317647031529</v>
      </c>
    </row>
    <row r="38" spans="1:37" ht="13.5">
      <c r="A38" s="62" t="s">
        <v>97</v>
      </c>
      <c r="B38" s="63" t="s">
        <v>405</v>
      </c>
      <c r="C38" s="64" t="s">
        <v>406</v>
      </c>
      <c r="D38" s="85">
        <v>711458388</v>
      </c>
      <c r="E38" s="86">
        <v>155357284</v>
      </c>
      <c r="F38" s="87">
        <f t="shared" si="0"/>
        <v>866815672</v>
      </c>
      <c r="G38" s="85">
        <v>651043337</v>
      </c>
      <c r="H38" s="86">
        <v>163092249</v>
      </c>
      <c r="I38" s="87">
        <f t="shared" si="1"/>
        <v>814135586</v>
      </c>
      <c r="J38" s="85">
        <v>226745435</v>
      </c>
      <c r="K38" s="86">
        <v>9736866</v>
      </c>
      <c r="L38" s="88">
        <f t="shared" si="2"/>
        <v>236482301</v>
      </c>
      <c r="M38" s="105">
        <f t="shared" si="3"/>
        <v>0.27281728819503853</v>
      </c>
      <c r="N38" s="85">
        <v>57473834</v>
      </c>
      <c r="O38" s="86">
        <v>26096192</v>
      </c>
      <c r="P38" s="88">
        <f t="shared" si="4"/>
        <v>83570026</v>
      </c>
      <c r="Q38" s="105">
        <f t="shared" si="5"/>
        <v>0.09641037731491316</v>
      </c>
      <c r="R38" s="85">
        <v>270179517</v>
      </c>
      <c r="S38" s="86">
        <v>33571850</v>
      </c>
      <c r="T38" s="88">
        <f t="shared" si="6"/>
        <v>303751367</v>
      </c>
      <c r="U38" s="105">
        <f t="shared" si="7"/>
        <v>0.3730967816950333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f t="shared" si="10"/>
        <v>554398786</v>
      </c>
      <c r="AA38" s="88">
        <f t="shared" si="11"/>
        <v>69404908</v>
      </c>
      <c r="AB38" s="88">
        <f t="shared" si="12"/>
        <v>623803694</v>
      </c>
      <c r="AC38" s="105">
        <f t="shared" si="13"/>
        <v>0.766215977690969</v>
      </c>
      <c r="AD38" s="85">
        <v>499688542</v>
      </c>
      <c r="AE38" s="86">
        <v>521948</v>
      </c>
      <c r="AF38" s="88">
        <f t="shared" si="14"/>
        <v>500210490</v>
      </c>
      <c r="AG38" s="86">
        <v>670259470</v>
      </c>
      <c r="AH38" s="86">
        <v>670259470</v>
      </c>
      <c r="AI38" s="126">
        <v>252217443</v>
      </c>
      <c r="AJ38" s="127">
        <f t="shared" si="15"/>
        <v>0.3762982162713792</v>
      </c>
      <c r="AK38" s="128">
        <f t="shared" si="16"/>
        <v>-0.3927529048821027</v>
      </c>
    </row>
    <row r="39" spans="1:37" ht="13.5">
      <c r="A39" s="62" t="s">
        <v>112</v>
      </c>
      <c r="B39" s="63" t="s">
        <v>407</v>
      </c>
      <c r="C39" s="64" t="s">
        <v>408</v>
      </c>
      <c r="D39" s="85">
        <v>1384612831</v>
      </c>
      <c r="E39" s="86">
        <v>709125000</v>
      </c>
      <c r="F39" s="87">
        <f t="shared" si="0"/>
        <v>2093737831</v>
      </c>
      <c r="G39" s="85">
        <v>1119997123</v>
      </c>
      <c r="H39" s="86">
        <v>682272778</v>
      </c>
      <c r="I39" s="87">
        <f t="shared" si="1"/>
        <v>1802269901</v>
      </c>
      <c r="J39" s="85">
        <v>432362137</v>
      </c>
      <c r="K39" s="86">
        <v>69340741</v>
      </c>
      <c r="L39" s="88">
        <f t="shared" si="2"/>
        <v>501702878</v>
      </c>
      <c r="M39" s="105">
        <f t="shared" si="3"/>
        <v>0.2396206777046099</v>
      </c>
      <c r="N39" s="85">
        <v>235975855</v>
      </c>
      <c r="O39" s="86">
        <v>114098034</v>
      </c>
      <c r="P39" s="88">
        <f t="shared" si="4"/>
        <v>350073889</v>
      </c>
      <c r="Q39" s="105">
        <f t="shared" si="5"/>
        <v>0.1672004411520804</v>
      </c>
      <c r="R39" s="85">
        <v>240702957</v>
      </c>
      <c r="S39" s="86">
        <v>100197159</v>
      </c>
      <c r="T39" s="88">
        <f t="shared" si="6"/>
        <v>340900116</v>
      </c>
      <c r="U39" s="105">
        <f t="shared" si="7"/>
        <v>0.1891504240351845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f t="shared" si="10"/>
        <v>909040949</v>
      </c>
      <c r="AA39" s="88">
        <f t="shared" si="11"/>
        <v>283635934</v>
      </c>
      <c r="AB39" s="88">
        <f t="shared" si="12"/>
        <v>1192676883</v>
      </c>
      <c r="AC39" s="105">
        <f t="shared" si="13"/>
        <v>0.661763747115921</v>
      </c>
      <c r="AD39" s="85">
        <v>1084899616</v>
      </c>
      <c r="AE39" s="86">
        <v>296223806</v>
      </c>
      <c r="AF39" s="88">
        <f t="shared" si="14"/>
        <v>1381123422</v>
      </c>
      <c r="AG39" s="86">
        <v>1948316964</v>
      </c>
      <c r="AH39" s="86">
        <v>1948316964</v>
      </c>
      <c r="AI39" s="126">
        <v>426762446</v>
      </c>
      <c r="AJ39" s="127">
        <f t="shared" si="15"/>
        <v>0.21904159019579322</v>
      </c>
      <c r="AK39" s="128">
        <f t="shared" si="16"/>
        <v>-0.753171866779043</v>
      </c>
    </row>
    <row r="40" spans="1:37" ht="13.5">
      <c r="A40" s="65"/>
      <c r="B40" s="66" t="s">
        <v>409</v>
      </c>
      <c r="C40" s="67"/>
      <c r="D40" s="89">
        <f>SUM(D35:D39)</f>
        <v>3230783491</v>
      </c>
      <c r="E40" s="90">
        <f>SUM(E35:E39)</f>
        <v>1054130878</v>
      </c>
      <c r="F40" s="91">
        <f t="shared" si="0"/>
        <v>4284914369</v>
      </c>
      <c r="G40" s="89">
        <f>SUM(G35:G39)</f>
        <v>2899688806</v>
      </c>
      <c r="H40" s="90">
        <f>SUM(H35:H39)</f>
        <v>1065743892</v>
      </c>
      <c r="I40" s="91">
        <f t="shared" si="1"/>
        <v>3965432698</v>
      </c>
      <c r="J40" s="89">
        <f>SUM(J35:J39)</f>
        <v>1036915898</v>
      </c>
      <c r="K40" s="90">
        <f>SUM(K35:K39)</f>
        <v>106354497</v>
      </c>
      <c r="L40" s="90">
        <f t="shared" si="2"/>
        <v>1143270395</v>
      </c>
      <c r="M40" s="106">
        <f t="shared" si="3"/>
        <v>0.26681289205478637</v>
      </c>
      <c r="N40" s="89">
        <f>SUM(N35:N39)</f>
        <v>610465420</v>
      </c>
      <c r="O40" s="90">
        <f>SUM(O35:O39)</f>
        <v>190245835</v>
      </c>
      <c r="P40" s="90">
        <f t="shared" si="4"/>
        <v>800711255</v>
      </c>
      <c r="Q40" s="106">
        <f t="shared" si="5"/>
        <v>0.18686750446937578</v>
      </c>
      <c r="R40" s="89">
        <f>SUM(R35:R39)</f>
        <v>777416403</v>
      </c>
      <c r="S40" s="90">
        <f>SUM(S35:S39)</f>
        <v>185528338</v>
      </c>
      <c r="T40" s="90">
        <f t="shared" si="6"/>
        <v>962944741</v>
      </c>
      <c r="U40" s="106">
        <f t="shared" si="7"/>
        <v>0.24283472053016295</v>
      </c>
      <c r="V40" s="89">
        <f>SUM(V35:V39)</f>
        <v>0</v>
      </c>
      <c r="W40" s="90">
        <f>SUM(W35:W39)</f>
        <v>0</v>
      </c>
      <c r="X40" s="90">
        <f t="shared" si="8"/>
        <v>0</v>
      </c>
      <c r="Y40" s="106">
        <f t="shared" si="9"/>
        <v>0</v>
      </c>
      <c r="Z40" s="89">
        <f t="shared" si="10"/>
        <v>2424797721</v>
      </c>
      <c r="AA40" s="90">
        <f t="shared" si="11"/>
        <v>482128670</v>
      </c>
      <c r="AB40" s="90">
        <f t="shared" si="12"/>
        <v>2906926391</v>
      </c>
      <c r="AC40" s="106">
        <f t="shared" si="13"/>
        <v>0.7330666316606844</v>
      </c>
      <c r="AD40" s="89">
        <f>SUM(AD35:AD39)</f>
        <v>2454045343</v>
      </c>
      <c r="AE40" s="90">
        <f>SUM(AE35:AE39)</f>
        <v>378402524</v>
      </c>
      <c r="AF40" s="90">
        <f t="shared" si="14"/>
        <v>2832447867</v>
      </c>
      <c r="AG40" s="90">
        <f>SUM(AG35:AG39)</f>
        <v>3845840863</v>
      </c>
      <c r="AH40" s="90">
        <f>SUM(AH35:AH39)</f>
        <v>3845840863</v>
      </c>
      <c r="AI40" s="91">
        <f>SUM(AI35:AI39)</f>
        <v>956450694</v>
      </c>
      <c r="AJ40" s="129">
        <f t="shared" si="15"/>
        <v>0.24869741834661035</v>
      </c>
      <c r="AK40" s="130">
        <f t="shared" si="16"/>
        <v>-0.660030903933315</v>
      </c>
    </row>
    <row r="41" spans="1:37" ht="13.5">
      <c r="A41" s="68"/>
      <c r="B41" s="69" t="s">
        <v>410</v>
      </c>
      <c r="C41" s="70"/>
      <c r="D41" s="92">
        <f>SUM(D9:D14,D16:D20,D22:D26,D28:D33,D35:D39)</f>
        <v>19828138470</v>
      </c>
      <c r="E41" s="93">
        <f>SUM(E9:E14,E16:E20,E22:E26,E28:E33,E35:E39)</f>
        <v>5533119607</v>
      </c>
      <c r="F41" s="94">
        <f t="shared" si="0"/>
        <v>25361258077</v>
      </c>
      <c r="G41" s="92">
        <f>SUM(G9:G14,G16:G20,G22:G26,G28:G33,G35:G39)</f>
        <v>19273042939</v>
      </c>
      <c r="H41" s="93">
        <f>SUM(H9:H14,H16:H20,H22:H26,H28:H33,H35:H39)</f>
        <v>6347851278</v>
      </c>
      <c r="I41" s="94">
        <f t="shared" si="1"/>
        <v>25620894217</v>
      </c>
      <c r="J41" s="92">
        <f>SUM(J9:J14,J16:J20,J22:J26,J28:J33,J35:J39)</f>
        <v>5905458257</v>
      </c>
      <c r="K41" s="93">
        <f>SUM(K9:K14,K16:K20,K22:K26,K28:K33,K35:K39)</f>
        <v>3131874874</v>
      </c>
      <c r="L41" s="93">
        <f t="shared" si="2"/>
        <v>9037333131</v>
      </c>
      <c r="M41" s="107">
        <f t="shared" si="3"/>
        <v>0.35634403875239584</v>
      </c>
      <c r="N41" s="92">
        <f>SUM(N9:N14,N16:N20,N22:N26,N28:N33,N35:N39)</f>
        <v>4291950756</v>
      </c>
      <c r="O41" s="93">
        <f>SUM(O9:O14,O16:O20,O22:O26,O28:O33,O35:O39)</f>
        <v>1087800838</v>
      </c>
      <c r="P41" s="93">
        <f t="shared" si="4"/>
        <v>5379751594</v>
      </c>
      <c r="Q41" s="107">
        <f t="shared" si="5"/>
        <v>0.212124791982574</v>
      </c>
      <c r="R41" s="92">
        <f>SUM(R9:R14,R16:R20,R22:R26,R28:R33,R35:R39)</f>
        <v>4043567544</v>
      </c>
      <c r="S41" s="93">
        <f>SUM(S9:S14,S16:S20,S22:S26,S28:S33,S35:S39)</f>
        <v>1143403942</v>
      </c>
      <c r="T41" s="93">
        <f t="shared" si="6"/>
        <v>5186971486</v>
      </c>
      <c r="U41" s="107">
        <f t="shared" si="7"/>
        <v>0.20245083727633267</v>
      </c>
      <c r="V41" s="92">
        <f>SUM(V9:V14,V16:V20,V22:V26,V28:V33,V35:V39)</f>
        <v>0</v>
      </c>
      <c r="W41" s="93">
        <f>SUM(W9:W14,W16:W20,W22:W26,W28:W33,W35:W39)</f>
        <v>0</v>
      </c>
      <c r="X41" s="93">
        <f t="shared" si="8"/>
        <v>0</v>
      </c>
      <c r="Y41" s="107">
        <f t="shared" si="9"/>
        <v>0</v>
      </c>
      <c r="Z41" s="92">
        <f t="shared" si="10"/>
        <v>14240976557</v>
      </c>
      <c r="AA41" s="93">
        <f t="shared" si="11"/>
        <v>5363079654</v>
      </c>
      <c r="AB41" s="93">
        <f t="shared" si="12"/>
        <v>19604056211</v>
      </c>
      <c r="AC41" s="107">
        <f t="shared" si="13"/>
        <v>0.7651589380511278</v>
      </c>
      <c r="AD41" s="92">
        <f>SUM(AD9:AD14,AD16:AD20,AD22:AD26,AD28:AD33,AD35:AD39)</f>
        <v>14473937676</v>
      </c>
      <c r="AE41" s="93">
        <f>SUM(AE9:AE14,AE16:AE20,AE22:AE26,AE28:AE33,AE35:AE39)</f>
        <v>2338013237</v>
      </c>
      <c r="AF41" s="93">
        <f t="shared" si="14"/>
        <v>16811950913</v>
      </c>
      <c r="AG41" s="93">
        <f>SUM(AG9:AG14,AG16:AG20,AG22:AG26,AG28:AG33,AG35:AG39)</f>
        <v>20634466869</v>
      </c>
      <c r="AH41" s="93">
        <f>SUM(AH9:AH14,AH16:AH20,AH22:AH26,AH28:AH33,AH35:AH39)</f>
        <v>20634466869</v>
      </c>
      <c r="AI41" s="94">
        <f>SUM(AI9:AI14,AI16:AI20,AI22:AI26,AI28:AI33,AI35:AI39)</f>
        <v>6502591754</v>
      </c>
      <c r="AJ41" s="131">
        <f t="shared" si="15"/>
        <v>0.31513253021182286</v>
      </c>
      <c r="AK41" s="132">
        <f t="shared" si="16"/>
        <v>-0.6914711735216211</v>
      </c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1" width="12.140625" style="0" customWidth="1"/>
    <col min="22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3.5">
      <c r="A3" s="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1</v>
      </c>
      <c r="E4" s="137"/>
      <c r="F4" s="137"/>
      <c r="G4" s="137" t="s">
        <v>2</v>
      </c>
      <c r="H4" s="137"/>
      <c r="I4" s="137"/>
      <c r="J4" s="138" t="s">
        <v>3</v>
      </c>
      <c r="K4" s="139"/>
      <c r="L4" s="139"/>
      <c r="M4" s="140"/>
      <c r="N4" s="138" t="s">
        <v>4</v>
      </c>
      <c r="O4" s="141"/>
      <c r="P4" s="141"/>
      <c r="Q4" s="142"/>
      <c r="R4" s="138" t="s">
        <v>5</v>
      </c>
      <c r="S4" s="141"/>
      <c r="T4" s="141"/>
      <c r="U4" s="142"/>
      <c r="V4" s="138" t="s">
        <v>6</v>
      </c>
      <c r="W4" s="143"/>
      <c r="X4" s="143"/>
      <c r="Y4" s="144"/>
      <c r="Z4" s="138" t="s">
        <v>7</v>
      </c>
      <c r="AA4" s="139"/>
      <c r="AB4" s="139"/>
      <c r="AC4" s="140"/>
      <c r="AD4" s="138" t="s">
        <v>8</v>
      </c>
      <c r="AE4" s="139"/>
      <c r="AF4" s="139"/>
      <c r="AG4" s="139"/>
      <c r="AH4" s="139"/>
      <c r="AI4" s="139"/>
      <c r="AJ4" s="140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411</v>
      </c>
      <c r="C9" s="64" t="s">
        <v>412</v>
      </c>
      <c r="D9" s="85">
        <v>568138413</v>
      </c>
      <c r="E9" s="86">
        <v>275678400</v>
      </c>
      <c r="F9" s="87">
        <f>$D9+$E9</f>
        <v>843816813</v>
      </c>
      <c r="G9" s="85">
        <v>526421284</v>
      </c>
      <c r="H9" s="86">
        <v>339115000</v>
      </c>
      <c r="I9" s="87">
        <f>$G9+$H9</f>
        <v>865536284</v>
      </c>
      <c r="J9" s="85">
        <v>191688848</v>
      </c>
      <c r="K9" s="86">
        <v>29830083</v>
      </c>
      <c r="L9" s="88">
        <f>$J9+$K9</f>
        <v>221518931</v>
      </c>
      <c r="M9" s="105">
        <f>IF($F9=0,0,$L9/$F9)</f>
        <v>0.2625201673956217</v>
      </c>
      <c r="N9" s="85">
        <v>165216797</v>
      </c>
      <c r="O9" s="86">
        <v>21540992</v>
      </c>
      <c r="P9" s="88">
        <f>$N9+$O9</f>
        <v>186757789</v>
      </c>
      <c r="Q9" s="105">
        <f>IF($F9=0,0,$P9/$F9)</f>
        <v>0.22132503894539016</v>
      </c>
      <c r="R9" s="85">
        <v>86278910</v>
      </c>
      <c r="S9" s="86">
        <v>26658935</v>
      </c>
      <c r="T9" s="88">
        <f>$R9+$S9</f>
        <v>112937845</v>
      </c>
      <c r="U9" s="105">
        <f>IF($I9=0,0,$T9/$I9)</f>
        <v>0.13048308555947263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f>$J9+$N9+$R9</f>
        <v>443184555</v>
      </c>
      <c r="AA9" s="88">
        <f>$K9+$O9+$S9</f>
        <v>78030010</v>
      </c>
      <c r="AB9" s="88">
        <f>$Z9+$AA9</f>
        <v>521214565</v>
      </c>
      <c r="AC9" s="105">
        <f>IF($I9=0,0,$AB9/$I9)</f>
        <v>0.602186846045613</v>
      </c>
      <c r="AD9" s="85">
        <v>223781357</v>
      </c>
      <c r="AE9" s="86">
        <v>7897618</v>
      </c>
      <c r="AF9" s="88">
        <f>$AD9+$AE9</f>
        <v>231678975</v>
      </c>
      <c r="AG9" s="86">
        <v>589008591</v>
      </c>
      <c r="AH9" s="86">
        <v>589008591</v>
      </c>
      <c r="AI9" s="126">
        <v>216340355</v>
      </c>
      <c r="AJ9" s="127">
        <f>IF($AH9=0,0,$AI9/$AH9)</f>
        <v>0.3672957547744834</v>
      </c>
      <c r="AK9" s="128">
        <f>IF($AF9=0,0,(($T9/$AF9)-1))</f>
        <v>-0.5125244101239657</v>
      </c>
    </row>
    <row r="10" spans="1:37" ht="13.5">
      <c r="A10" s="62" t="s">
        <v>97</v>
      </c>
      <c r="B10" s="63" t="s">
        <v>413</v>
      </c>
      <c r="C10" s="64" t="s">
        <v>414</v>
      </c>
      <c r="D10" s="85">
        <v>740965212</v>
      </c>
      <c r="E10" s="86">
        <v>195149001</v>
      </c>
      <c r="F10" s="87">
        <f aca="true" t="shared" si="0" ref="F10:F32">$D10+$E10</f>
        <v>936114213</v>
      </c>
      <c r="G10" s="85">
        <v>758371571</v>
      </c>
      <c r="H10" s="86">
        <v>122651617</v>
      </c>
      <c r="I10" s="87">
        <f aca="true" t="shared" si="1" ref="I10:I32">$G10+$H10</f>
        <v>881023188</v>
      </c>
      <c r="J10" s="85">
        <v>216485967</v>
      </c>
      <c r="K10" s="86">
        <v>16809840</v>
      </c>
      <c r="L10" s="88">
        <f aca="true" t="shared" si="2" ref="L10:L32">$J10+$K10</f>
        <v>233295807</v>
      </c>
      <c r="M10" s="105">
        <f aca="true" t="shared" si="3" ref="M10:M32">IF($F10=0,0,$L10/$F10)</f>
        <v>0.24921724695574085</v>
      </c>
      <c r="N10" s="85">
        <v>199292088</v>
      </c>
      <c r="O10" s="86">
        <v>30233700</v>
      </c>
      <c r="P10" s="88">
        <f aca="true" t="shared" si="4" ref="P10:P32">$N10+$O10</f>
        <v>229525788</v>
      </c>
      <c r="Q10" s="105">
        <f aca="true" t="shared" si="5" ref="Q10:Q32">IF($F10=0,0,$P10/$F10)</f>
        <v>0.24518994030058594</v>
      </c>
      <c r="R10" s="85">
        <v>171578965</v>
      </c>
      <c r="S10" s="86">
        <v>12396384</v>
      </c>
      <c r="T10" s="88">
        <f aca="true" t="shared" si="6" ref="T10:T32">$R10+$S10</f>
        <v>183975349</v>
      </c>
      <c r="U10" s="105">
        <f aca="true" t="shared" si="7" ref="U10:U32">IF($I10=0,0,$T10/$I10)</f>
        <v>0.20882009861470296</v>
      </c>
      <c r="V10" s="85">
        <v>0</v>
      </c>
      <c r="W10" s="86">
        <v>0</v>
      </c>
      <c r="X10" s="88">
        <f aca="true" t="shared" si="8" ref="X10:X32">$V10+$W10</f>
        <v>0</v>
      </c>
      <c r="Y10" s="105">
        <f aca="true" t="shared" si="9" ref="Y10:Y32">IF($I10=0,0,$X10/$I10)</f>
        <v>0</v>
      </c>
      <c r="Z10" s="125">
        <f aca="true" t="shared" si="10" ref="Z10:Z32">$J10+$N10+$R10</f>
        <v>587357020</v>
      </c>
      <c r="AA10" s="88">
        <f aca="true" t="shared" si="11" ref="AA10:AA32">$K10+$O10+$S10</f>
        <v>59439924</v>
      </c>
      <c r="AB10" s="88">
        <f aca="true" t="shared" si="12" ref="AB10:AB32">$Z10+$AA10</f>
        <v>646796944</v>
      </c>
      <c r="AC10" s="105">
        <f aca="true" t="shared" si="13" ref="AC10:AC32">IF($I10=0,0,$AB10/$I10)</f>
        <v>0.734142929277816</v>
      </c>
      <c r="AD10" s="85">
        <v>514724685</v>
      </c>
      <c r="AE10" s="86">
        <v>56954427</v>
      </c>
      <c r="AF10" s="88">
        <f aca="true" t="shared" si="14" ref="AF10:AF32">$AD10+$AE10</f>
        <v>571679112</v>
      </c>
      <c r="AG10" s="86">
        <v>766661890</v>
      </c>
      <c r="AH10" s="86">
        <v>766661890</v>
      </c>
      <c r="AI10" s="126">
        <v>174911039</v>
      </c>
      <c r="AJ10" s="127">
        <f aca="true" t="shared" si="15" ref="AJ10:AJ32">IF($AH10=0,0,$AI10/$AH10)</f>
        <v>0.2281462549286231</v>
      </c>
      <c r="AK10" s="128">
        <f aca="true" t="shared" si="16" ref="AK10:AK32">IF($AF10=0,0,(($T10/$AF10)-1))</f>
        <v>-0.6781842380835492</v>
      </c>
    </row>
    <row r="11" spans="1:37" ht="13.5">
      <c r="A11" s="62" t="s">
        <v>97</v>
      </c>
      <c r="B11" s="63" t="s">
        <v>415</v>
      </c>
      <c r="C11" s="64" t="s">
        <v>416</v>
      </c>
      <c r="D11" s="85">
        <v>567906696</v>
      </c>
      <c r="E11" s="86">
        <v>144719208</v>
      </c>
      <c r="F11" s="87">
        <f t="shared" si="0"/>
        <v>712625904</v>
      </c>
      <c r="G11" s="85">
        <v>641656888</v>
      </c>
      <c r="H11" s="86">
        <v>143858217</v>
      </c>
      <c r="I11" s="87">
        <f t="shared" si="1"/>
        <v>785515105</v>
      </c>
      <c r="J11" s="85">
        <v>175756433</v>
      </c>
      <c r="K11" s="86">
        <v>23170437</v>
      </c>
      <c r="L11" s="88">
        <f t="shared" si="2"/>
        <v>198926870</v>
      </c>
      <c r="M11" s="105">
        <f t="shared" si="3"/>
        <v>0.2791462798130336</v>
      </c>
      <c r="N11" s="85">
        <v>157382514</v>
      </c>
      <c r="O11" s="86">
        <v>10178582</v>
      </c>
      <c r="P11" s="88">
        <f t="shared" si="4"/>
        <v>167561096</v>
      </c>
      <c r="Q11" s="105">
        <f t="shared" si="5"/>
        <v>0.23513191852762064</v>
      </c>
      <c r="R11" s="85">
        <v>141484713</v>
      </c>
      <c r="S11" s="86">
        <v>61617214</v>
      </c>
      <c r="T11" s="88">
        <f t="shared" si="6"/>
        <v>203101927</v>
      </c>
      <c r="U11" s="105">
        <f t="shared" si="7"/>
        <v>0.258558907024455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f t="shared" si="10"/>
        <v>474623660</v>
      </c>
      <c r="AA11" s="88">
        <f t="shared" si="11"/>
        <v>94966233</v>
      </c>
      <c r="AB11" s="88">
        <f t="shared" si="12"/>
        <v>569589893</v>
      </c>
      <c r="AC11" s="105">
        <f t="shared" si="13"/>
        <v>0.7251164100784542</v>
      </c>
      <c r="AD11" s="85">
        <v>412251517</v>
      </c>
      <c r="AE11" s="86">
        <v>120760174</v>
      </c>
      <c r="AF11" s="88">
        <f t="shared" si="14"/>
        <v>533011691</v>
      </c>
      <c r="AG11" s="86">
        <v>599200272</v>
      </c>
      <c r="AH11" s="86">
        <v>599200272</v>
      </c>
      <c r="AI11" s="126">
        <v>163302950</v>
      </c>
      <c r="AJ11" s="127">
        <f t="shared" si="15"/>
        <v>0.2725348395702998</v>
      </c>
      <c r="AK11" s="128">
        <f t="shared" si="16"/>
        <v>-0.6189540859433044</v>
      </c>
    </row>
    <row r="12" spans="1:37" ht="13.5">
      <c r="A12" s="62" t="s">
        <v>97</v>
      </c>
      <c r="B12" s="63" t="s">
        <v>417</v>
      </c>
      <c r="C12" s="64" t="s">
        <v>418</v>
      </c>
      <c r="D12" s="85">
        <v>365077092</v>
      </c>
      <c r="E12" s="86">
        <v>68037420</v>
      </c>
      <c r="F12" s="87">
        <f t="shared" si="0"/>
        <v>433114512</v>
      </c>
      <c r="G12" s="85">
        <v>363755357</v>
      </c>
      <c r="H12" s="86">
        <v>62795755</v>
      </c>
      <c r="I12" s="87">
        <f t="shared" si="1"/>
        <v>426551112</v>
      </c>
      <c r="J12" s="85">
        <v>62152086</v>
      </c>
      <c r="K12" s="86">
        <v>269454</v>
      </c>
      <c r="L12" s="88">
        <f t="shared" si="2"/>
        <v>62421540</v>
      </c>
      <c r="M12" s="105">
        <f t="shared" si="3"/>
        <v>0.14412248555642948</v>
      </c>
      <c r="N12" s="85">
        <v>54499197</v>
      </c>
      <c r="O12" s="86">
        <v>23601587</v>
      </c>
      <c r="P12" s="88">
        <f t="shared" si="4"/>
        <v>78100784</v>
      </c>
      <c r="Q12" s="105">
        <f t="shared" si="5"/>
        <v>0.18032363690459766</v>
      </c>
      <c r="R12" s="85">
        <v>53588097</v>
      </c>
      <c r="S12" s="86">
        <v>7721804</v>
      </c>
      <c r="T12" s="88">
        <f t="shared" si="6"/>
        <v>61309901</v>
      </c>
      <c r="U12" s="105">
        <f t="shared" si="7"/>
        <v>0.1437340081298393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f t="shared" si="10"/>
        <v>170239380</v>
      </c>
      <c r="AA12" s="88">
        <f t="shared" si="11"/>
        <v>31592845</v>
      </c>
      <c r="AB12" s="88">
        <f t="shared" si="12"/>
        <v>201832225</v>
      </c>
      <c r="AC12" s="105">
        <f t="shared" si="13"/>
        <v>0.4731724272236805</v>
      </c>
      <c r="AD12" s="85">
        <v>142095602</v>
      </c>
      <c r="AE12" s="86">
        <v>79932755</v>
      </c>
      <c r="AF12" s="88">
        <f t="shared" si="14"/>
        <v>222028357</v>
      </c>
      <c r="AG12" s="86">
        <v>441518952</v>
      </c>
      <c r="AH12" s="86">
        <v>441518952</v>
      </c>
      <c r="AI12" s="126">
        <v>54524512</v>
      </c>
      <c r="AJ12" s="127">
        <f t="shared" si="15"/>
        <v>0.12349302731629966</v>
      </c>
      <c r="AK12" s="128">
        <f t="shared" si="16"/>
        <v>-0.7238645467254436</v>
      </c>
    </row>
    <row r="13" spans="1:37" ht="13.5">
      <c r="A13" s="62" t="s">
        <v>97</v>
      </c>
      <c r="B13" s="63" t="s">
        <v>419</v>
      </c>
      <c r="C13" s="64" t="s">
        <v>420</v>
      </c>
      <c r="D13" s="85">
        <v>827173196</v>
      </c>
      <c r="E13" s="86">
        <v>69451800</v>
      </c>
      <c r="F13" s="87">
        <f t="shared" si="0"/>
        <v>896624996</v>
      </c>
      <c r="G13" s="85">
        <v>827173196</v>
      </c>
      <c r="H13" s="86">
        <v>69451800</v>
      </c>
      <c r="I13" s="87">
        <f t="shared" si="1"/>
        <v>896624996</v>
      </c>
      <c r="J13" s="85">
        <v>203895523</v>
      </c>
      <c r="K13" s="86">
        <v>-6238677</v>
      </c>
      <c r="L13" s="88">
        <f t="shared" si="2"/>
        <v>197656846</v>
      </c>
      <c r="M13" s="105">
        <f t="shared" si="3"/>
        <v>0.22044538896615815</v>
      </c>
      <c r="N13" s="85">
        <v>178267217</v>
      </c>
      <c r="O13" s="86">
        <v>6003237</v>
      </c>
      <c r="P13" s="88">
        <f t="shared" si="4"/>
        <v>184270454</v>
      </c>
      <c r="Q13" s="105">
        <f t="shared" si="5"/>
        <v>0.20551563342764537</v>
      </c>
      <c r="R13" s="85">
        <v>100230772</v>
      </c>
      <c r="S13" s="86">
        <v>7053113</v>
      </c>
      <c r="T13" s="88">
        <f t="shared" si="6"/>
        <v>107283885</v>
      </c>
      <c r="U13" s="105">
        <f t="shared" si="7"/>
        <v>0.11965301600848968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f t="shared" si="10"/>
        <v>482393512</v>
      </c>
      <c r="AA13" s="88">
        <f t="shared" si="11"/>
        <v>6817673</v>
      </c>
      <c r="AB13" s="88">
        <f t="shared" si="12"/>
        <v>489211185</v>
      </c>
      <c r="AC13" s="105">
        <f t="shared" si="13"/>
        <v>0.5456140384022932</v>
      </c>
      <c r="AD13" s="85">
        <v>388508906</v>
      </c>
      <c r="AE13" s="86">
        <v>23083786</v>
      </c>
      <c r="AF13" s="88">
        <f t="shared" si="14"/>
        <v>411592692</v>
      </c>
      <c r="AG13" s="86">
        <v>772622700</v>
      </c>
      <c r="AH13" s="86">
        <v>772622700</v>
      </c>
      <c r="AI13" s="126">
        <v>130143973</v>
      </c>
      <c r="AJ13" s="127">
        <f t="shared" si="15"/>
        <v>0.16844440760024265</v>
      </c>
      <c r="AK13" s="128">
        <f t="shared" si="16"/>
        <v>-0.739344533843181</v>
      </c>
    </row>
    <row r="14" spans="1:37" ht="13.5">
      <c r="A14" s="62" t="s">
        <v>97</v>
      </c>
      <c r="B14" s="63" t="s">
        <v>421</v>
      </c>
      <c r="C14" s="64" t="s">
        <v>422</v>
      </c>
      <c r="D14" s="85">
        <v>174333948</v>
      </c>
      <c r="E14" s="86">
        <v>0</v>
      </c>
      <c r="F14" s="87">
        <f t="shared" si="0"/>
        <v>174333948</v>
      </c>
      <c r="G14" s="85">
        <v>258510948</v>
      </c>
      <c r="H14" s="86">
        <v>145875200</v>
      </c>
      <c r="I14" s="87">
        <f t="shared" si="1"/>
        <v>404386148</v>
      </c>
      <c r="J14" s="85">
        <v>75123932</v>
      </c>
      <c r="K14" s="86">
        <v>3881779</v>
      </c>
      <c r="L14" s="88">
        <f t="shared" si="2"/>
        <v>79005711</v>
      </c>
      <c r="M14" s="105">
        <f t="shared" si="3"/>
        <v>0.4531860369501871</v>
      </c>
      <c r="N14" s="85">
        <v>67071719</v>
      </c>
      <c r="O14" s="86">
        <v>2935485</v>
      </c>
      <c r="P14" s="88">
        <f t="shared" si="4"/>
        <v>70007204</v>
      </c>
      <c r="Q14" s="105">
        <f t="shared" si="5"/>
        <v>0.40156954398807054</v>
      </c>
      <c r="R14" s="85">
        <v>64392456</v>
      </c>
      <c r="S14" s="86">
        <v>5724387</v>
      </c>
      <c r="T14" s="88">
        <f t="shared" si="6"/>
        <v>70116843</v>
      </c>
      <c r="U14" s="105">
        <f t="shared" si="7"/>
        <v>0.17339081307997722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f t="shared" si="10"/>
        <v>206588107</v>
      </c>
      <c r="AA14" s="88">
        <f t="shared" si="11"/>
        <v>12541651</v>
      </c>
      <c r="AB14" s="88">
        <f t="shared" si="12"/>
        <v>219129758</v>
      </c>
      <c r="AC14" s="105">
        <f t="shared" si="13"/>
        <v>0.54188245340194</v>
      </c>
      <c r="AD14" s="85">
        <v>154986605</v>
      </c>
      <c r="AE14" s="86">
        <v>36013139</v>
      </c>
      <c r="AF14" s="88">
        <f t="shared" si="14"/>
        <v>190999744</v>
      </c>
      <c r="AG14" s="86">
        <v>228793416</v>
      </c>
      <c r="AH14" s="86">
        <v>228793416</v>
      </c>
      <c r="AI14" s="126">
        <v>51366896</v>
      </c>
      <c r="AJ14" s="127">
        <f t="shared" si="15"/>
        <v>0.22451212494681227</v>
      </c>
      <c r="AK14" s="128">
        <f t="shared" si="16"/>
        <v>-0.6328956179124512</v>
      </c>
    </row>
    <row r="15" spans="1:37" ht="13.5">
      <c r="A15" s="62" t="s">
        <v>97</v>
      </c>
      <c r="B15" s="63" t="s">
        <v>71</v>
      </c>
      <c r="C15" s="64" t="s">
        <v>72</v>
      </c>
      <c r="D15" s="85">
        <v>2000925744</v>
      </c>
      <c r="E15" s="86">
        <v>100362850</v>
      </c>
      <c r="F15" s="87">
        <f t="shared" si="0"/>
        <v>2101288594</v>
      </c>
      <c r="G15" s="85">
        <v>2241409406</v>
      </c>
      <c r="H15" s="86">
        <v>100362850</v>
      </c>
      <c r="I15" s="87">
        <f t="shared" si="1"/>
        <v>2341772256</v>
      </c>
      <c r="J15" s="85">
        <v>540867730</v>
      </c>
      <c r="K15" s="86">
        <v>6265674</v>
      </c>
      <c r="L15" s="88">
        <f t="shared" si="2"/>
        <v>547133404</v>
      </c>
      <c r="M15" s="105">
        <f t="shared" si="3"/>
        <v>0.26037994284187316</v>
      </c>
      <c r="N15" s="85">
        <v>419124221</v>
      </c>
      <c r="O15" s="86">
        <v>17358917</v>
      </c>
      <c r="P15" s="88">
        <f t="shared" si="4"/>
        <v>436483138</v>
      </c>
      <c r="Q15" s="105">
        <f t="shared" si="5"/>
        <v>0.2077216519645754</v>
      </c>
      <c r="R15" s="85">
        <v>434676574</v>
      </c>
      <c r="S15" s="86">
        <v>13826245</v>
      </c>
      <c r="T15" s="88">
        <f t="shared" si="6"/>
        <v>448502819</v>
      </c>
      <c r="U15" s="105">
        <f t="shared" si="7"/>
        <v>0.19152281689684517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f t="shared" si="10"/>
        <v>1394668525</v>
      </c>
      <c r="AA15" s="88">
        <f t="shared" si="11"/>
        <v>37450836</v>
      </c>
      <c r="AB15" s="88">
        <f t="shared" si="12"/>
        <v>1432119361</v>
      </c>
      <c r="AC15" s="105">
        <f t="shared" si="13"/>
        <v>0.6115536458896369</v>
      </c>
      <c r="AD15" s="85">
        <v>1259179492</v>
      </c>
      <c r="AE15" s="86">
        <v>18051846</v>
      </c>
      <c r="AF15" s="88">
        <f t="shared" si="14"/>
        <v>1277231338</v>
      </c>
      <c r="AG15" s="86">
        <v>1593373580</v>
      </c>
      <c r="AH15" s="86">
        <v>1593373580</v>
      </c>
      <c r="AI15" s="126">
        <v>396118218</v>
      </c>
      <c r="AJ15" s="127">
        <f t="shared" si="15"/>
        <v>0.2486034806727497</v>
      </c>
      <c r="AK15" s="128">
        <f t="shared" si="16"/>
        <v>-0.6488476240315989</v>
      </c>
    </row>
    <row r="16" spans="1:37" ht="13.5">
      <c r="A16" s="62" t="s">
        <v>112</v>
      </c>
      <c r="B16" s="63" t="s">
        <v>423</v>
      </c>
      <c r="C16" s="64" t="s">
        <v>424</v>
      </c>
      <c r="D16" s="85">
        <v>334509950</v>
      </c>
      <c r="E16" s="86">
        <v>0</v>
      </c>
      <c r="F16" s="87">
        <f t="shared" si="0"/>
        <v>334509950</v>
      </c>
      <c r="G16" s="85">
        <v>333989920</v>
      </c>
      <c r="H16" s="86">
        <v>0</v>
      </c>
      <c r="I16" s="87">
        <f t="shared" si="1"/>
        <v>333989920</v>
      </c>
      <c r="J16" s="85">
        <v>126584597</v>
      </c>
      <c r="K16" s="86">
        <v>0</v>
      </c>
      <c r="L16" s="88">
        <f t="shared" si="2"/>
        <v>126584597</v>
      </c>
      <c r="M16" s="105">
        <f t="shared" si="3"/>
        <v>0.37841803210935876</v>
      </c>
      <c r="N16" s="85">
        <v>105153982</v>
      </c>
      <c r="O16" s="86">
        <v>0</v>
      </c>
      <c r="P16" s="88">
        <f t="shared" si="4"/>
        <v>105153982</v>
      </c>
      <c r="Q16" s="105">
        <f t="shared" si="5"/>
        <v>0.31435232942996166</v>
      </c>
      <c r="R16" s="85">
        <v>81360505</v>
      </c>
      <c r="S16" s="86">
        <v>0</v>
      </c>
      <c r="T16" s="88">
        <f t="shared" si="6"/>
        <v>81360505</v>
      </c>
      <c r="U16" s="105">
        <f t="shared" si="7"/>
        <v>0.24360167815843065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f t="shared" si="10"/>
        <v>313099084</v>
      </c>
      <c r="AA16" s="88">
        <f t="shared" si="11"/>
        <v>0</v>
      </c>
      <c r="AB16" s="88">
        <f t="shared" si="12"/>
        <v>313099084</v>
      </c>
      <c r="AC16" s="105">
        <f t="shared" si="13"/>
        <v>0.9374506991109193</v>
      </c>
      <c r="AD16" s="85">
        <v>306360427</v>
      </c>
      <c r="AE16" s="86">
        <v>0</v>
      </c>
      <c r="AF16" s="88">
        <f t="shared" si="14"/>
        <v>306360427</v>
      </c>
      <c r="AG16" s="86">
        <v>310904180</v>
      </c>
      <c r="AH16" s="86">
        <v>310904180</v>
      </c>
      <c r="AI16" s="126">
        <v>79507478</v>
      </c>
      <c r="AJ16" s="127">
        <f t="shared" si="15"/>
        <v>0.25572984576791474</v>
      </c>
      <c r="AK16" s="128">
        <f t="shared" si="16"/>
        <v>-0.7344288040178244</v>
      </c>
    </row>
    <row r="17" spans="1:37" ht="13.5">
      <c r="A17" s="65"/>
      <c r="B17" s="66" t="s">
        <v>425</v>
      </c>
      <c r="C17" s="67"/>
      <c r="D17" s="89">
        <f>SUM(D9:D16)</f>
        <v>5579030251</v>
      </c>
      <c r="E17" s="90">
        <f>SUM(E9:E16)</f>
        <v>853398679</v>
      </c>
      <c r="F17" s="91">
        <f t="shared" si="0"/>
        <v>6432428930</v>
      </c>
      <c r="G17" s="89">
        <f>SUM(G9:G16)</f>
        <v>5951288570</v>
      </c>
      <c r="H17" s="90">
        <f>SUM(H9:H16)</f>
        <v>984110439</v>
      </c>
      <c r="I17" s="91">
        <f t="shared" si="1"/>
        <v>6935399009</v>
      </c>
      <c r="J17" s="89">
        <f>SUM(J9:J16)</f>
        <v>1592555116</v>
      </c>
      <c r="K17" s="90">
        <f>SUM(K9:K16)</f>
        <v>73988590</v>
      </c>
      <c r="L17" s="90">
        <f t="shared" si="2"/>
        <v>1666543706</v>
      </c>
      <c r="M17" s="106">
        <f t="shared" si="3"/>
        <v>0.2590846667932016</v>
      </c>
      <c r="N17" s="89">
        <f>SUM(N9:N16)</f>
        <v>1346007735</v>
      </c>
      <c r="O17" s="90">
        <f>SUM(O9:O16)</f>
        <v>111852500</v>
      </c>
      <c r="P17" s="90">
        <f t="shared" si="4"/>
        <v>1457860235</v>
      </c>
      <c r="Q17" s="106">
        <f t="shared" si="5"/>
        <v>0.22664226077970828</v>
      </c>
      <c r="R17" s="89">
        <f>SUM(R9:R16)</f>
        <v>1133590992</v>
      </c>
      <c r="S17" s="90">
        <f>SUM(S9:S16)</f>
        <v>134998082</v>
      </c>
      <c r="T17" s="90">
        <f t="shared" si="6"/>
        <v>1268589074</v>
      </c>
      <c r="U17" s="106">
        <f t="shared" si="7"/>
        <v>0.1829150813606779</v>
      </c>
      <c r="V17" s="89">
        <f>SUM(V9:V16)</f>
        <v>0</v>
      </c>
      <c r="W17" s="90">
        <f>SUM(W9:W16)</f>
        <v>0</v>
      </c>
      <c r="X17" s="90">
        <f t="shared" si="8"/>
        <v>0</v>
      </c>
      <c r="Y17" s="106">
        <f t="shared" si="9"/>
        <v>0</v>
      </c>
      <c r="Z17" s="89">
        <f t="shared" si="10"/>
        <v>4072153843</v>
      </c>
      <c r="AA17" s="90">
        <f t="shared" si="11"/>
        <v>320839172</v>
      </c>
      <c r="AB17" s="90">
        <f t="shared" si="12"/>
        <v>4392993015</v>
      </c>
      <c r="AC17" s="106">
        <f t="shared" si="13"/>
        <v>0.6334160456088043</v>
      </c>
      <c r="AD17" s="89">
        <f>SUM(AD9:AD16)</f>
        <v>3401888591</v>
      </c>
      <c r="AE17" s="90">
        <f>SUM(AE9:AE16)</f>
        <v>342693745</v>
      </c>
      <c r="AF17" s="90">
        <f t="shared" si="14"/>
        <v>3744582336</v>
      </c>
      <c r="AG17" s="90">
        <f>SUM(AG9:AG16)</f>
        <v>5302083581</v>
      </c>
      <c r="AH17" s="90">
        <f>SUM(AH9:AH16)</f>
        <v>5302083581</v>
      </c>
      <c r="AI17" s="91">
        <f>SUM(AI9:AI16)</f>
        <v>1266215421</v>
      </c>
      <c r="AJ17" s="129">
        <f t="shared" si="15"/>
        <v>0.23881468514330462</v>
      </c>
      <c r="AK17" s="130">
        <f t="shared" si="16"/>
        <v>-0.6612201414817549</v>
      </c>
    </row>
    <row r="18" spans="1:37" ht="13.5">
      <c r="A18" s="62" t="s">
        <v>97</v>
      </c>
      <c r="B18" s="63" t="s">
        <v>426</v>
      </c>
      <c r="C18" s="64" t="s">
        <v>427</v>
      </c>
      <c r="D18" s="85">
        <v>463324212</v>
      </c>
      <c r="E18" s="86">
        <v>25666992</v>
      </c>
      <c r="F18" s="87">
        <f t="shared" si="0"/>
        <v>488991204</v>
      </c>
      <c r="G18" s="85">
        <v>583699279</v>
      </c>
      <c r="H18" s="86">
        <v>26412000</v>
      </c>
      <c r="I18" s="87">
        <f t="shared" si="1"/>
        <v>610111279</v>
      </c>
      <c r="J18" s="85">
        <v>140741248</v>
      </c>
      <c r="K18" s="86">
        <v>3538465</v>
      </c>
      <c r="L18" s="88">
        <f t="shared" si="2"/>
        <v>144279713</v>
      </c>
      <c r="M18" s="105">
        <f t="shared" si="3"/>
        <v>0.2950558452172076</v>
      </c>
      <c r="N18" s="85">
        <v>105122455</v>
      </c>
      <c r="O18" s="86">
        <v>10068074</v>
      </c>
      <c r="P18" s="88">
        <f t="shared" si="4"/>
        <v>115190529</v>
      </c>
      <c r="Q18" s="105">
        <f t="shared" si="5"/>
        <v>0.23556769131577263</v>
      </c>
      <c r="R18" s="85">
        <v>99053902</v>
      </c>
      <c r="S18" s="86">
        <v>2507035</v>
      </c>
      <c r="T18" s="88">
        <f t="shared" si="6"/>
        <v>101560937</v>
      </c>
      <c r="U18" s="105">
        <f t="shared" si="7"/>
        <v>0.1664629724047439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f t="shared" si="10"/>
        <v>344917605</v>
      </c>
      <c r="AA18" s="88">
        <f t="shared" si="11"/>
        <v>16113574</v>
      </c>
      <c r="AB18" s="88">
        <f t="shared" si="12"/>
        <v>361031179</v>
      </c>
      <c r="AC18" s="105">
        <f t="shared" si="13"/>
        <v>0.591746442700988</v>
      </c>
      <c r="AD18" s="85">
        <v>331574678</v>
      </c>
      <c r="AE18" s="86">
        <v>16417651</v>
      </c>
      <c r="AF18" s="88">
        <f t="shared" si="14"/>
        <v>347992329</v>
      </c>
      <c r="AG18" s="86">
        <v>461600034</v>
      </c>
      <c r="AH18" s="86">
        <v>461600034</v>
      </c>
      <c r="AI18" s="126">
        <v>157760763</v>
      </c>
      <c r="AJ18" s="127">
        <f t="shared" si="15"/>
        <v>0.341769392070712</v>
      </c>
      <c r="AK18" s="128">
        <f t="shared" si="16"/>
        <v>-0.7081517937712931</v>
      </c>
    </row>
    <row r="19" spans="1:37" ht="13.5">
      <c r="A19" s="62" t="s">
        <v>97</v>
      </c>
      <c r="B19" s="63" t="s">
        <v>73</v>
      </c>
      <c r="C19" s="64" t="s">
        <v>74</v>
      </c>
      <c r="D19" s="85">
        <v>3181225158</v>
      </c>
      <c r="E19" s="86">
        <v>178986250</v>
      </c>
      <c r="F19" s="87">
        <f t="shared" si="0"/>
        <v>3360211408</v>
      </c>
      <c r="G19" s="85">
        <v>3146588666</v>
      </c>
      <c r="H19" s="86">
        <v>366887426</v>
      </c>
      <c r="I19" s="87">
        <f t="shared" si="1"/>
        <v>3513476092</v>
      </c>
      <c r="J19" s="85">
        <v>812044960</v>
      </c>
      <c r="K19" s="86">
        <v>21585345</v>
      </c>
      <c r="L19" s="88">
        <f t="shared" si="2"/>
        <v>833630305</v>
      </c>
      <c r="M19" s="105">
        <f t="shared" si="3"/>
        <v>0.24808864793902277</v>
      </c>
      <c r="N19" s="85">
        <v>768409453</v>
      </c>
      <c r="O19" s="86">
        <v>24048476</v>
      </c>
      <c r="P19" s="88">
        <f t="shared" si="4"/>
        <v>792457929</v>
      </c>
      <c r="Q19" s="105">
        <f t="shared" si="5"/>
        <v>0.2358357355472677</v>
      </c>
      <c r="R19" s="85">
        <v>733006359</v>
      </c>
      <c r="S19" s="86">
        <v>16563251</v>
      </c>
      <c r="T19" s="88">
        <f t="shared" si="6"/>
        <v>749569610</v>
      </c>
      <c r="U19" s="105">
        <f t="shared" si="7"/>
        <v>0.2133413150887039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2313460772</v>
      </c>
      <c r="AA19" s="88">
        <f t="shared" si="11"/>
        <v>62197072</v>
      </c>
      <c r="AB19" s="88">
        <f t="shared" si="12"/>
        <v>2375657844</v>
      </c>
      <c r="AC19" s="105">
        <f t="shared" si="13"/>
        <v>0.6761559725450381</v>
      </c>
      <c r="AD19" s="85">
        <v>2136555624</v>
      </c>
      <c r="AE19" s="86">
        <v>94854075</v>
      </c>
      <c r="AF19" s="88">
        <f t="shared" si="14"/>
        <v>2231409699</v>
      </c>
      <c r="AG19" s="86">
        <v>3336733506</v>
      </c>
      <c r="AH19" s="86">
        <v>3336733506</v>
      </c>
      <c r="AI19" s="126">
        <v>725631253</v>
      </c>
      <c r="AJ19" s="127">
        <f t="shared" si="15"/>
        <v>0.2174675477364898</v>
      </c>
      <c r="AK19" s="128">
        <f t="shared" si="16"/>
        <v>-0.6640824809823505</v>
      </c>
    </row>
    <row r="20" spans="1:37" ht="13.5">
      <c r="A20" s="62" t="s">
        <v>97</v>
      </c>
      <c r="B20" s="63" t="s">
        <v>75</v>
      </c>
      <c r="C20" s="64" t="s">
        <v>76</v>
      </c>
      <c r="D20" s="85">
        <v>1638859565</v>
      </c>
      <c r="E20" s="86">
        <v>115713843</v>
      </c>
      <c r="F20" s="87">
        <f t="shared" si="0"/>
        <v>1754573408</v>
      </c>
      <c r="G20" s="85">
        <v>1656539193</v>
      </c>
      <c r="H20" s="86">
        <v>464946423</v>
      </c>
      <c r="I20" s="87">
        <f t="shared" si="1"/>
        <v>2121485616</v>
      </c>
      <c r="J20" s="85">
        <v>445661419</v>
      </c>
      <c r="K20" s="86">
        <v>27455983</v>
      </c>
      <c r="L20" s="88">
        <f t="shared" si="2"/>
        <v>473117402</v>
      </c>
      <c r="M20" s="105">
        <f t="shared" si="3"/>
        <v>0.26964810924570903</v>
      </c>
      <c r="N20" s="85">
        <v>436815819</v>
      </c>
      <c r="O20" s="86">
        <v>15961595</v>
      </c>
      <c r="P20" s="88">
        <f t="shared" si="4"/>
        <v>452777414</v>
      </c>
      <c r="Q20" s="105">
        <f t="shared" si="5"/>
        <v>0.2580555546639175</v>
      </c>
      <c r="R20" s="85">
        <v>421145577</v>
      </c>
      <c r="S20" s="86">
        <v>252054935</v>
      </c>
      <c r="T20" s="88">
        <f t="shared" si="6"/>
        <v>673200512</v>
      </c>
      <c r="U20" s="105">
        <f t="shared" si="7"/>
        <v>0.3173250419059169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f t="shared" si="10"/>
        <v>1303622815</v>
      </c>
      <c r="AA20" s="88">
        <f t="shared" si="11"/>
        <v>295472513</v>
      </c>
      <c r="AB20" s="88">
        <f t="shared" si="12"/>
        <v>1599095328</v>
      </c>
      <c r="AC20" s="105">
        <f t="shared" si="13"/>
        <v>0.7537620410620781</v>
      </c>
      <c r="AD20" s="85">
        <v>744295541</v>
      </c>
      <c r="AE20" s="86">
        <v>38564050</v>
      </c>
      <c r="AF20" s="88">
        <f t="shared" si="14"/>
        <v>782859591</v>
      </c>
      <c r="AG20" s="86">
        <v>1597876665</v>
      </c>
      <c r="AH20" s="86">
        <v>1597876665</v>
      </c>
      <c r="AI20" s="126">
        <v>367613093</v>
      </c>
      <c r="AJ20" s="127">
        <f t="shared" si="15"/>
        <v>0.23006349679685698</v>
      </c>
      <c r="AK20" s="128">
        <f t="shared" si="16"/>
        <v>-0.14007502783471681</v>
      </c>
    </row>
    <row r="21" spans="1:37" ht="13.5">
      <c r="A21" s="62" t="s">
        <v>97</v>
      </c>
      <c r="B21" s="63" t="s">
        <v>428</v>
      </c>
      <c r="C21" s="64" t="s">
        <v>429</v>
      </c>
      <c r="D21" s="85">
        <v>109392167</v>
      </c>
      <c r="E21" s="86">
        <v>71497708</v>
      </c>
      <c r="F21" s="87">
        <f t="shared" si="0"/>
        <v>180889875</v>
      </c>
      <c r="G21" s="85">
        <v>109392167</v>
      </c>
      <c r="H21" s="86">
        <v>81950958</v>
      </c>
      <c r="I21" s="87">
        <f t="shared" si="1"/>
        <v>191343125</v>
      </c>
      <c r="J21" s="85">
        <v>9365673</v>
      </c>
      <c r="K21" s="86">
        <v>29925</v>
      </c>
      <c r="L21" s="88">
        <f t="shared" si="2"/>
        <v>9395598</v>
      </c>
      <c r="M21" s="105">
        <f t="shared" si="3"/>
        <v>0.05194098342983542</v>
      </c>
      <c r="N21" s="85">
        <v>31918213</v>
      </c>
      <c r="O21" s="86">
        <v>10148285</v>
      </c>
      <c r="P21" s="88">
        <f t="shared" si="4"/>
        <v>42066498</v>
      </c>
      <c r="Q21" s="105">
        <f t="shared" si="5"/>
        <v>0.23255308236572114</v>
      </c>
      <c r="R21" s="85">
        <v>43603778</v>
      </c>
      <c r="S21" s="86">
        <v>9717025</v>
      </c>
      <c r="T21" s="88">
        <f t="shared" si="6"/>
        <v>53320803</v>
      </c>
      <c r="U21" s="105">
        <f t="shared" si="7"/>
        <v>0.27866589405812203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f t="shared" si="10"/>
        <v>84887664</v>
      </c>
      <c r="AA21" s="88">
        <f t="shared" si="11"/>
        <v>19895235</v>
      </c>
      <c r="AB21" s="88">
        <f t="shared" si="12"/>
        <v>104782899</v>
      </c>
      <c r="AC21" s="105">
        <f t="shared" si="13"/>
        <v>0.5476177887237914</v>
      </c>
      <c r="AD21" s="85">
        <v>178739514</v>
      </c>
      <c r="AE21" s="86">
        <v>12495257</v>
      </c>
      <c r="AF21" s="88">
        <f t="shared" si="14"/>
        <v>191234771</v>
      </c>
      <c r="AG21" s="86">
        <v>344739117</v>
      </c>
      <c r="AH21" s="86">
        <v>344739117</v>
      </c>
      <c r="AI21" s="126">
        <v>56250689</v>
      </c>
      <c r="AJ21" s="127">
        <f t="shared" si="15"/>
        <v>0.16316886081714946</v>
      </c>
      <c r="AK21" s="128">
        <f t="shared" si="16"/>
        <v>-0.7211762132943909</v>
      </c>
    </row>
    <row r="22" spans="1:37" ht="13.5">
      <c r="A22" s="62" t="s">
        <v>97</v>
      </c>
      <c r="B22" s="63" t="s">
        <v>430</v>
      </c>
      <c r="C22" s="64" t="s">
        <v>431</v>
      </c>
      <c r="D22" s="85">
        <v>754252618</v>
      </c>
      <c r="E22" s="86">
        <v>162286750</v>
      </c>
      <c r="F22" s="87">
        <f t="shared" si="0"/>
        <v>916539368</v>
      </c>
      <c r="G22" s="85">
        <v>763786531</v>
      </c>
      <c r="H22" s="86">
        <v>193083408</v>
      </c>
      <c r="I22" s="87">
        <f t="shared" si="1"/>
        <v>956869939</v>
      </c>
      <c r="J22" s="85">
        <v>252690220</v>
      </c>
      <c r="K22" s="86">
        <v>18995474</v>
      </c>
      <c r="L22" s="88">
        <f t="shared" si="2"/>
        <v>271685694</v>
      </c>
      <c r="M22" s="105">
        <f t="shared" si="3"/>
        <v>0.29642555844911617</v>
      </c>
      <c r="N22" s="85">
        <v>88324984</v>
      </c>
      <c r="O22" s="86">
        <v>22385850</v>
      </c>
      <c r="P22" s="88">
        <f t="shared" si="4"/>
        <v>110710834</v>
      </c>
      <c r="Q22" s="105">
        <f t="shared" si="5"/>
        <v>0.1207922298434212</v>
      </c>
      <c r="R22" s="85">
        <v>324198275</v>
      </c>
      <c r="S22" s="86">
        <v>38878902</v>
      </c>
      <c r="T22" s="88">
        <f t="shared" si="6"/>
        <v>363077177</v>
      </c>
      <c r="U22" s="105">
        <f t="shared" si="7"/>
        <v>0.3794425576577759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665213479</v>
      </c>
      <c r="AA22" s="88">
        <f t="shared" si="11"/>
        <v>80260226</v>
      </c>
      <c r="AB22" s="88">
        <f t="shared" si="12"/>
        <v>745473705</v>
      </c>
      <c r="AC22" s="105">
        <f t="shared" si="13"/>
        <v>0.7790752688699525</v>
      </c>
      <c r="AD22" s="85">
        <v>608369532</v>
      </c>
      <c r="AE22" s="86">
        <v>526754385</v>
      </c>
      <c r="AF22" s="88">
        <f t="shared" si="14"/>
        <v>1135123917</v>
      </c>
      <c r="AG22" s="86">
        <v>806829570</v>
      </c>
      <c r="AH22" s="86">
        <v>806829570</v>
      </c>
      <c r="AI22" s="126">
        <v>225680931</v>
      </c>
      <c r="AJ22" s="127">
        <f t="shared" si="15"/>
        <v>0.2797132621205244</v>
      </c>
      <c r="AK22" s="128">
        <f t="shared" si="16"/>
        <v>-0.6801431354212228</v>
      </c>
    </row>
    <row r="23" spans="1:37" ht="13.5">
      <c r="A23" s="62" t="s">
        <v>97</v>
      </c>
      <c r="B23" s="63" t="s">
        <v>432</v>
      </c>
      <c r="C23" s="64" t="s">
        <v>433</v>
      </c>
      <c r="D23" s="85">
        <v>429710256</v>
      </c>
      <c r="E23" s="86">
        <v>119000000</v>
      </c>
      <c r="F23" s="87">
        <f t="shared" si="0"/>
        <v>548710256</v>
      </c>
      <c r="G23" s="85">
        <v>429710256</v>
      </c>
      <c r="H23" s="86">
        <v>119000000</v>
      </c>
      <c r="I23" s="87">
        <f t="shared" si="1"/>
        <v>548710256</v>
      </c>
      <c r="J23" s="85">
        <v>199264628</v>
      </c>
      <c r="K23" s="86">
        <v>0</v>
      </c>
      <c r="L23" s="88">
        <f t="shared" si="2"/>
        <v>199264628</v>
      </c>
      <c r="M23" s="105">
        <f t="shared" si="3"/>
        <v>0.3631509085552795</v>
      </c>
      <c r="N23" s="85">
        <v>35100424</v>
      </c>
      <c r="O23" s="86">
        <v>0</v>
      </c>
      <c r="P23" s="88">
        <f t="shared" si="4"/>
        <v>35100424</v>
      </c>
      <c r="Q23" s="105">
        <f t="shared" si="5"/>
        <v>0.06396895923884463</v>
      </c>
      <c r="R23" s="85">
        <v>265277797</v>
      </c>
      <c r="S23" s="86">
        <v>32738939</v>
      </c>
      <c r="T23" s="88">
        <f t="shared" si="6"/>
        <v>298016736</v>
      </c>
      <c r="U23" s="105">
        <f t="shared" si="7"/>
        <v>0.5431222266055111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f t="shared" si="10"/>
        <v>499642849</v>
      </c>
      <c r="AA23" s="88">
        <f t="shared" si="11"/>
        <v>32738939</v>
      </c>
      <c r="AB23" s="88">
        <f t="shared" si="12"/>
        <v>532381788</v>
      </c>
      <c r="AC23" s="105">
        <f t="shared" si="13"/>
        <v>0.9702420943996352</v>
      </c>
      <c r="AD23" s="85">
        <v>159655524</v>
      </c>
      <c r="AE23" s="86">
        <v>21927637</v>
      </c>
      <c r="AF23" s="88">
        <f t="shared" si="14"/>
        <v>181583161</v>
      </c>
      <c r="AG23" s="86">
        <v>474067068</v>
      </c>
      <c r="AH23" s="86">
        <v>474067068</v>
      </c>
      <c r="AI23" s="126">
        <v>64320708</v>
      </c>
      <c r="AJ23" s="127">
        <f t="shared" si="15"/>
        <v>0.13567849855371097</v>
      </c>
      <c r="AK23" s="128">
        <f t="shared" si="16"/>
        <v>0.6412135043733489</v>
      </c>
    </row>
    <row r="24" spans="1:37" ht="13.5">
      <c r="A24" s="62" t="s">
        <v>112</v>
      </c>
      <c r="B24" s="63" t="s">
        <v>434</v>
      </c>
      <c r="C24" s="64" t="s">
        <v>435</v>
      </c>
      <c r="D24" s="85">
        <v>386980001</v>
      </c>
      <c r="E24" s="86">
        <v>36600000</v>
      </c>
      <c r="F24" s="87">
        <f t="shared" si="0"/>
        <v>423580001</v>
      </c>
      <c r="G24" s="85">
        <v>387145001</v>
      </c>
      <c r="H24" s="86">
        <v>46126684</v>
      </c>
      <c r="I24" s="87">
        <f t="shared" si="1"/>
        <v>433271685</v>
      </c>
      <c r="J24" s="85">
        <v>152783593</v>
      </c>
      <c r="K24" s="86">
        <v>5467947</v>
      </c>
      <c r="L24" s="88">
        <f t="shared" si="2"/>
        <v>158251540</v>
      </c>
      <c r="M24" s="105">
        <f t="shared" si="3"/>
        <v>0.3736048435393436</v>
      </c>
      <c r="N24" s="85">
        <v>123291574</v>
      </c>
      <c r="O24" s="86">
        <v>9822905</v>
      </c>
      <c r="P24" s="88">
        <f t="shared" si="4"/>
        <v>133114479</v>
      </c>
      <c r="Q24" s="105">
        <f t="shared" si="5"/>
        <v>0.3142605379992905</v>
      </c>
      <c r="R24" s="85">
        <v>91651993</v>
      </c>
      <c r="S24" s="86">
        <v>7523484</v>
      </c>
      <c r="T24" s="88">
        <f t="shared" si="6"/>
        <v>99175477</v>
      </c>
      <c r="U24" s="105">
        <f t="shared" si="7"/>
        <v>0.2288990497959727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f t="shared" si="10"/>
        <v>367727160</v>
      </c>
      <c r="AA24" s="88">
        <f t="shared" si="11"/>
        <v>22814336</v>
      </c>
      <c r="AB24" s="88">
        <f t="shared" si="12"/>
        <v>390541496</v>
      </c>
      <c r="AC24" s="105">
        <f t="shared" si="13"/>
        <v>0.9013778410190825</v>
      </c>
      <c r="AD24" s="85">
        <v>365781879</v>
      </c>
      <c r="AE24" s="86">
        <v>2114651</v>
      </c>
      <c r="AF24" s="88">
        <f t="shared" si="14"/>
        <v>367896530</v>
      </c>
      <c r="AG24" s="86">
        <v>373393100</v>
      </c>
      <c r="AH24" s="86">
        <v>373393100</v>
      </c>
      <c r="AI24" s="126">
        <v>97918546</v>
      </c>
      <c r="AJ24" s="127">
        <f t="shared" si="15"/>
        <v>0.2622398378545292</v>
      </c>
      <c r="AK24" s="128">
        <f t="shared" si="16"/>
        <v>-0.7304256253789618</v>
      </c>
    </row>
    <row r="25" spans="1:37" ht="13.5">
      <c r="A25" s="65"/>
      <c r="B25" s="66" t="s">
        <v>436</v>
      </c>
      <c r="C25" s="67"/>
      <c r="D25" s="89">
        <f>SUM(D18:D24)</f>
        <v>6963743977</v>
      </c>
      <c r="E25" s="90">
        <f>SUM(E18:E24)</f>
        <v>709751543</v>
      </c>
      <c r="F25" s="91">
        <f t="shared" si="0"/>
        <v>7673495520</v>
      </c>
      <c r="G25" s="89">
        <f>SUM(G18:G24)</f>
        <v>7076861093</v>
      </c>
      <c r="H25" s="90">
        <f>SUM(H18:H24)</f>
        <v>1298406899</v>
      </c>
      <c r="I25" s="91">
        <f t="shared" si="1"/>
        <v>8375267992</v>
      </c>
      <c r="J25" s="89">
        <f>SUM(J18:J24)</f>
        <v>2012551741</v>
      </c>
      <c r="K25" s="90">
        <f>SUM(K18:K24)</f>
        <v>77073139</v>
      </c>
      <c r="L25" s="90">
        <f t="shared" si="2"/>
        <v>2089624880</v>
      </c>
      <c r="M25" s="106">
        <f t="shared" si="3"/>
        <v>0.272317208572502</v>
      </c>
      <c r="N25" s="89">
        <f>SUM(N18:N24)</f>
        <v>1588982922</v>
      </c>
      <c r="O25" s="90">
        <f>SUM(O18:O24)</f>
        <v>92435185</v>
      </c>
      <c r="P25" s="90">
        <f t="shared" si="4"/>
        <v>1681418107</v>
      </c>
      <c r="Q25" s="106">
        <f t="shared" si="5"/>
        <v>0.21912023048916826</v>
      </c>
      <c r="R25" s="89">
        <f>SUM(R18:R24)</f>
        <v>1977937681</v>
      </c>
      <c r="S25" s="90">
        <f>SUM(S18:S24)</f>
        <v>359983571</v>
      </c>
      <c r="T25" s="90">
        <f t="shared" si="6"/>
        <v>2337921252</v>
      </c>
      <c r="U25" s="106">
        <f t="shared" si="7"/>
        <v>0.2791458439578491</v>
      </c>
      <c r="V25" s="89">
        <f>SUM(V18:V24)</f>
        <v>0</v>
      </c>
      <c r="W25" s="90">
        <f>SUM(W18:W24)</f>
        <v>0</v>
      </c>
      <c r="X25" s="90">
        <f t="shared" si="8"/>
        <v>0</v>
      </c>
      <c r="Y25" s="106">
        <f t="shared" si="9"/>
        <v>0</v>
      </c>
      <c r="Z25" s="89">
        <f t="shared" si="10"/>
        <v>5579472344</v>
      </c>
      <c r="AA25" s="90">
        <f t="shared" si="11"/>
        <v>529491895</v>
      </c>
      <c r="AB25" s="90">
        <f t="shared" si="12"/>
        <v>6108964239</v>
      </c>
      <c r="AC25" s="106">
        <f t="shared" si="13"/>
        <v>0.729405225580273</v>
      </c>
      <c r="AD25" s="89">
        <f>SUM(AD18:AD24)</f>
        <v>4524972292</v>
      </c>
      <c r="AE25" s="90">
        <f>SUM(AE18:AE24)</f>
        <v>713127706</v>
      </c>
      <c r="AF25" s="90">
        <f t="shared" si="14"/>
        <v>5238099998</v>
      </c>
      <c r="AG25" s="90">
        <f>SUM(AG18:AG24)</f>
        <v>7395239060</v>
      </c>
      <c r="AH25" s="90">
        <f>SUM(AH18:AH24)</f>
        <v>7395239060</v>
      </c>
      <c r="AI25" s="91">
        <f>SUM(AI18:AI24)</f>
        <v>1695175983</v>
      </c>
      <c r="AJ25" s="129">
        <f t="shared" si="15"/>
        <v>0.2292253122916624</v>
      </c>
      <c r="AK25" s="130">
        <f t="shared" si="16"/>
        <v>-0.5536699847477788</v>
      </c>
    </row>
    <row r="26" spans="1:37" ht="13.5">
      <c r="A26" s="62" t="s">
        <v>97</v>
      </c>
      <c r="B26" s="63" t="s">
        <v>437</v>
      </c>
      <c r="C26" s="64" t="s">
        <v>438</v>
      </c>
      <c r="D26" s="85">
        <v>565067867</v>
      </c>
      <c r="E26" s="86">
        <v>90001891</v>
      </c>
      <c r="F26" s="87">
        <f t="shared" si="0"/>
        <v>655069758</v>
      </c>
      <c r="G26" s="85">
        <v>531567867</v>
      </c>
      <c r="H26" s="86">
        <v>76430781</v>
      </c>
      <c r="I26" s="87">
        <f t="shared" si="1"/>
        <v>607998648</v>
      </c>
      <c r="J26" s="85">
        <v>135534022</v>
      </c>
      <c r="K26" s="86">
        <v>9149260</v>
      </c>
      <c r="L26" s="88">
        <f t="shared" si="2"/>
        <v>144683282</v>
      </c>
      <c r="M26" s="105">
        <f t="shared" si="3"/>
        <v>0.2208669843677931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205293498</v>
      </c>
      <c r="S26" s="86">
        <v>27534152</v>
      </c>
      <c r="T26" s="88">
        <f t="shared" si="6"/>
        <v>232827650</v>
      </c>
      <c r="U26" s="105">
        <f t="shared" si="7"/>
        <v>0.3829410653557901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f t="shared" si="10"/>
        <v>340827520</v>
      </c>
      <c r="AA26" s="88">
        <f t="shared" si="11"/>
        <v>36683412</v>
      </c>
      <c r="AB26" s="88">
        <f t="shared" si="12"/>
        <v>377510932</v>
      </c>
      <c r="AC26" s="105">
        <f t="shared" si="13"/>
        <v>0.6209075188601406</v>
      </c>
      <c r="AD26" s="85">
        <v>423432052</v>
      </c>
      <c r="AE26" s="86">
        <v>24362898</v>
      </c>
      <c r="AF26" s="88">
        <f t="shared" si="14"/>
        <v>447794950</v>
      </c>
      <c r="AG26" s="86">
        <v>715858220</v>
      </c>
      <c r="AH26" s="86">
        <v>715858220</v>
      </c>
      <c r="AI26" s="126">
        <v>94623486</v>
      </c>
      <c r="AJ26" s="127">
        <f t="shared" si="15"/>
        <v>0.13218188093167388</v>
      </c>
      <c r="AK26" s="128">
        <f t="shared" si="16"/>
        <v>-0.48005744593591326</v>
      </c>
    </row>
    <row r="27" spans="1:37" ht="13.5">
      <c r="A27" s="62" t="s">
        <v>97</v>
      </c>
      <c r="B27" s="63" t="s">
        <v>439</v>
      </c>
      <c r="C27" s="64" t="s">
        <v>440</v>
      </c>
      <c r="D27" s="85">
        <v>988217694</v>
      </c>
      <c r="E27" s="86">
        <v>321609606</v>
      </c>
      <c r="F27" s="87">
        <f t="shared" si="0"/>
        <v>1309827300</v>
      </c>
      <c r="G27" s="85">
        <v>925384738</v>
      </c>
      <c r="H27" s="86">
        <v>323774308</v>
      </c>
      <c r="I27" s="87">
        <f t="shared" si="1"/>
        <v>1249159046</v>
      </c>
      <c r="J27" s="85">
        <v>306083072</v>
      </c>
      <c r="K27" s="86">
        <v>63110316</v>
      </c>
      <c r="L27" s="88">
        <f t="shared" si="2"/>
        <v>369193388</v>
      </c>
      <c r="M27" s="105">
        <f t="shared" si="3"/>
        <v>0.28186417247525686</v>
      </c>
      <c r="N27" s="85">
        <v>86061444</v>
      </c>
      <c r="O27" s="86">
        <v>75356326</v>
      </c>
      <c r="P27" s="88">
        <f t="shared" si="4"/>
        <v>161417770</v>
      </c>
      <c r="Q27" s="105">
        <f t="shared" si="5"/>
        <v>0.1232359182008193</v>
      </c>
      <c r="R27" s="85">
        <v>412513523</v>
      </c>
      <c r="S27" s="86">
        <v>47274511</v>
      </c>
      <c r="T27" s="88">
        <f t="shared" si="6"/>
        <v>459788034</v>
      </c>
      <c r="U27" s="105">
        <f t="shared" si="7"/>
        <v>0.36807805657118864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f t="shared" si="10"/>
        <v>804658039</v>
      </c>
      <c r="AA27" s="88">
        <f t="shared" si="11"/>
        <v>185741153</v>
      </c>
      <c r="AB27" s="88">
        <f t="shared" si="12"/>
        <v>990399192</v>
      </c>
      <c r="AC27" s="105">
        <f t="shared" si="13"/>
        <v>0.7928527557570919</v>
      </c>
      <c r="AD27" s="85">
        <v>702382324</v>
      </c>
      <c r="AE27" s="86">
        <v>155369470</v>
      </c>
      <c r="AF27" s="88">
        <f t="shared" si="14"/>
        <v>857751794</v>
      </c>
      <c r="AG27" s="86">
        <v>1109584709</v>
      </c>
      <c r="AH27" s="86">
        <v>1109584709</v>
      </c>
      <c r="AI27" s="126">
        <v>262413497</v>
      </c>
      <c r="AJ27" s="127">
        <f t="shared" si="15"/>
        <v>0.23649703792015755</v>
      </c>
      <c r="AK27" s="128">
        <f t="shared" si="16"/>
        <v>-0.4639614429066411</v>
      </c>
    </row>
    <row r="28" spans="1:37" ht="13.5">
      <c r="A28" s="62" t="s">
        <v>97</v>
      </c>
      <c r="B28" s="63" t="s">
        <v>441</v>
      </c>
      <c r="C28" s="64" t="s">
        <v>442</v>
      </c>
      <c r="D28" s="85">
        <v>1365533989</v>
      </c>
      <c r="E28" s="86">
        <v>589751000</v>
      </c>
      <c r="F28" s="87">
        <f t="shared" si="0"/>
        <v>1955284989</v>
      </c>
      <c r="G28" s="85">
        <v>1383665183</v>
      </c>
      <c r="H28" s="86">
        <v>601048000</v>
      </c>
      <c r="I28" s="87">
        <f t="shared" si="1"/>
        <v>1984713183</v>
      </c>
      <c r="J28" s="85">
        <v>379867249</v>
      </c>
      <c r="K28" s="86">
        <v>18102197</v>
      </c>
      <c r="L28" s="88">
        <f t="shared" si="2"/>
        <v>397969446</v>
      </c>
      <c r="M28" s="105">
        <f t="shared" si="3"/>
        <v>0.2035352637793917</v>
      </c>
      <c r="N28" s="85">
        <v>71175741</v>
      </c>
      <c r="O28" s="86">
        <v>12784195</v>
      </c>
      <c r="P28" s="88">
        <f t="shared" si="4"/>
        <v>83959936</v>
      </c>
      <c r="Q28" s="105">
        <f t="shared" si="5"/>
        <v>0.04293999926984557</v>
      </c>
      <c r="R28" s="85">
        <v>267274066</v>
      </c>
      <c r="S28" s="86">
        <v>56947627</v>
      </c>
      <c r="T28" s="88">
        <f t="shared" si="6"/>
        <v>324221693</v>
      </c>
      <c r="U28" s="105">
        <f t="shared" si="7"/>
        <v>0.16335946965894668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718317056</v>
      </c>
      <c r="AA28" s="88">
        <f t="shared" si="11"/>
        <v>87834019</v>
      </c>
      <c r="AB28" s="88">
        <f t="shared" si="12"/>
        <v>806151075</v>
      </c>
      <c r="AC28" s="105">
        <f t="shared" si="13"/>
        <v>0.4061801382210096</v>
      </c>
      <c r="AD28" s="85">
        <v>680296489</v>
      </c>
      <c r="AE28" s="86">
        <v>142319109</v>
      </c>
      <c r="AF28" s="88">
        <f t="shared" si="14"/>
        <v>822615598</v>
      </c>
      <c r="AG28" s="86">
        <v>1767116508</v>
      </c>
      <c r="AH28" s="86">
        <v>1767116508</v>
      </c>
      <c r="AI28" s="126">
        <v>333080165</v>
      </c>
      <c r="AJ28" s="127">
        <f t="shared" si="15"/>
        <v>0.188487948300011</v>
      </c>
      <c r="AK28" s="128">
        <f t="shared" si="16"/>
        <v>-0.6058648853872085</v>
      </c>
    </row>
    <row r="29" spans="1:37" ht="13.5">
      <c r="A29" s="62" t="s">
        <v>97</v>
      </c>
      <c r="B29" s="63" t="s">
        <v>77</v>
      </c>
      <c r="C29" s="64" t="s">
        <v>78</v>
      </c>
      <c r="D29" s="85">
        <v>2864566874</v>
      </c>
      <c r="E29" s="86">
        <v>682362001</v>
      </c>
      <c r="F29" s="87">
        <f t="shared" si="0"/>
        <v>3546928875</v>
      </c>
      <c r="G29" s="85">
        <v>3073730874</v>
      </c>
      <c r="H29" s="86">
        <v>764543184</v>
      </c>
      <c r="I29" s="87">
        <f t="shared" si="1"/>
        <v>3838274058</v>
      </c>
      <c r="J29" s="85">
        <v>855379963</v>
      </c>
      <c r="K29" s="86">
        <v>99905941</v>
      </c>
      <c r="L29" s="88">
        <f t="shared" si="2"/>
        <v>955285904</v>
      </c>
      <c r="M29" s="105">
        <f t="shared" si="3"/>
        <v>0.26932761768446795</v>
      </c>
      <c r="N29" s="85">
        <v>754356107</v>
      </c>
      <c r="O29" s="86">
        <v>197916972</v>
      </c>
      <c r="P29" s="88">
        <f t="shared" si="4"/>
        <v>952273079</v>
      </c>
      <c r="Q29" s="105">
        <f t="shared" si="5"/>
        <v>0.2684781997496355</v>
      </c>
      <c r="R29" s="85">
        <v>718576894</v>
      </c>
      <c r="S29" s="86">
        <v>86325859</v>
      </c>
      <c r="T29" s="88">
        <f t="shared" si="6"/>
        <v>804902753</v>
      </c>
      <c r="U29" s="105">
        <f t="shared" si="7"/>
        <v>0.2097043464945827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f t="shared" si="10"/>
        <v>2328312964</v>
      </c>
      <c r="AA29" s="88">
        <f t="shared" si="11"/>
        <v>384148772</v>
      </c>
      <c r="AB29" s="88">
        <f t="shared" si="12"/>
        <v>2712461736</v>
      </c>
      <c r="AC29" s="105">
        <f t="shared" si="13"/>
        <v>0.7066878745530161</v>
      </c>
      <c r="AD29" s="85">
        <v>2382625231</v>
      </c>
      <c r="AE29" s="86">
        <v>357449258</v>
      </c>
      <c r="AF29" s="88">
        <f t="shared" si="14"/>
        <v>2740074489</v>
      </c>
      <c r="AG29" s="86">
        <v>3431083366</v>
      </c>
      <c r="AH29" s="86">
        <v>3431083366</v>
      </c>
      <c r="AI29" s="126">
        <v>900976986</v>
      </c>
      <c r="AJ29" s="127">
        <f t="shared" si="15"/>
        <v>0.2625925662221289</v>
      </c>
      <c r="AK29" s="128">
        <f t="shared" si="16"/>
        <v>-0.7062478570450279</v>
      </c>
    </row>
    <row r="30" spans="1:37" ht="13.5">
      <c r="A30" s="62" t="s">
        <v>112</v>
      </c>
      <c r="B30" s="63" t="s">
        <v>443</v>
      </c>
      <c r="C30" s="64" t="s">
        <v>444</v>
      </c>
      <c r="D30" s="85">
        <v>265949451</v>
      </c>
      <c r="E30" s="86">
        <v>17591000</v>
      </c>
      <c r="F30" s="87">
        <f t="shared" si="0"/>
        <v>283540451</v>
      </c>
      <c r="G30" s="85">
        <v>267202000</v>
      </c>
      <c r="H30" s="86">
        <v>25816870</v>
      </c>
      <c r="I30" s="87">
        <f t="shared" si="1"/>
        <v>293018870</v>
      </c>
      <c r="J30" s="85">
        <v>108928205</v>
      </c>
      <c r="K30" s="86">
        <v>3398108</v>
      </c>
      <c r="L30" s="88">
        <f t="shared" si="2"/>
        <v>112326313</v>
      </c>
      <c r="M30" s="105">
        <f t="shared" si="3"/>
        <v>0.3961562189939523</v>
      </c>
      <c r="N30" s="85">
        <v>88035528</v>
      </c>
      <c r="O30" s="86">
        <v>5218653</v>
      </c>
      <c r="P30" s="88">
        <f t="shared" si="4"/>
        <v>93254181</v>
      </c>
      <c r="Q30" s="105">
        <f t="shared" si="5"/>
        <v>0.32889198232953365</v>
      </c>
      <c r="R30" s="85">
        <v>68179577</v>
      </c>
      <c r="S30" s="86">
        <v>5768106</v>
      </c>
      <c r="T30" s="88">
        <f t="shared" si="6"/>
        <v>73947683</v>
      </c>
      <c r="U30" s="105">
        <f t="shared" si="7"/>
        <v>0.252364917658716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f t="shared" si="10"/>
        <v>265143310</v>
      </c>
      <c r="AA30" s="88">
        <f t="shared" si="11"/>
        <v>14384867</v>
      </c>
      <c r="AB30" s="88">
        <f t="shared" si="12"/>
        <v>279528177</v>
      </c>
      <c r="AC30" s="105">
        <f t="shared" si="13"/>
        <v>0.9539596443055015</v>
      </c>
      <c r="AD30" s="85">
        <v>250305725</v>
      </c>
      <c r="AE30" s="86">
        <v>11946465</v>
      </c>
      <c r="AF30" s="88">
        <f t="shared" si="14"/>
        <v>262252190</v>
      </c>
      <c r="AG30" s="86">
        <v>253039000</v>
      </c>
      <c r="AH30" s="86">
        <v>253039000</v>
      </c>
      <c r="AI30" s="126">
        <v>76785317</v>
      </c>
      <c r="AJ30" s="127">
        <f t="shared" si="15"/>
        <v>0.3034524994170859</v>
      </c>
      <c r="AK30" s="128">
        <f t="shared" si="16"/>
        <v>-0.7180283489720334</v>
      </c>
    </row>
    <row r="31" spans="1:37" ht="13.5">
      <c r="A31" s="65"/>
      <c r="B31" s="66" t="s">
        <v>445</v>
      </c>
      <c r="C31" s="67"/>
      <c r="D31" s="89">
        <f>SUM(D26:D30)</f>
        <v>6049335875</v>
      </c>
      <c r="E31" s="90">
        <f>SUM(E26:E30)</f>
        <v>1701315498</v>
      </c>
      <c r="F31" s="91">
        <f t="shared" si="0"/>
        <v>7750651373</v>
      </c>
      <c r="G31" s="89">
        <f>SUM(G26:G30)</f>
        <v>6181550662</v>
      </c>
      <c r="H31" s="90">
        <f>SUM(H26:H30)</f>
        <v>1791613143</v>
      </c>
      <c r="I31" s="91">
        <f t="shared" si="1"/>
        <v>7973163805</v>
      </c>
      <c r="J31" s="89">
        <f>SUM(J26:J30)</f>
        <v>1785792511</v>
      </c>
      <c r="K31" s="90">
        <f>SUM(K26:K30)</f>
        <v>193665822</v>
      </c>
      <c r="L31" s="90">
        <f t="shared" si="2"/>
        <v>1979458333</v>
      </c>
      <c r="M31" s="106">
        <f t="shared" si="3"/>
        <v>0.25539251318871053</v>
      </c>
      <c r="N31" s="89">
        <f>SUM(N26:N30)</f>
        <v>999628820</v>
      </c>
      <c r="O31" s="90">
        <f>SUM(O26:O30)</f>
        <v>291276146</v>
      </c>
      <c r="P31" s="90">
        <f t="shared" si="4"/>
        <v>1290904966</v>
      </c>
      <c r="Q31" s="106">
        <f t="shared" si="5"/>
        <v>0.16655438412530957</v>
      </c>
      <c r="R31" s="89">
        <f>SUM(R26:R30)</f>
        <v>1671837558</v>
      </c>
      <c r="S31" s="90">
        <f>SUM(S26:S30)</f>
        <v>223850255</v>
      </c>
      <c r="T31" s="90">
        <f t="shared" si="6"/>
        <v>1895687813</v>
      </c>
      <c r="U31" s="106">
        <f t="shared" si="7"/>
        <v>0.23775854345438222</v>
      </c>
      <c r="V31" s="89">
        <f>SUM(V26:V30)</f>
        <v>0</v>
      </c>
      <c r="W31" s="90">
        <f>SUM(W26:W30)</f>
        <v>0</v>
      </c>
      <c r="X31" s="90">
        <f t="shared" si="8"/>
        <v>0</v>
      </c>
      <c r="Y31" s="106">
        <f t="shared" si="9"/>
        <v>0</v>
      </c>
      <c r="Z31" s="89">
        <f t="shared" si="10"/>
        <v>4457258889</v>
      </c>
      <c r="AA31" s="90">
        <f t="shared" si="11"/>
        <v>708792223</v>
      </c>
      <c r="AB31" s="90">
        <f t="shared" si="12"/>
        <v>5166051112</v>
      </c>
      <c r="AC31" s="106">
        <f t="shared" si="13"/>
        <v>0.6479298855945178</v>
      </c>
      <c r="AD31" s="89">
        <f>SUM(AD26:AD30)</f>
        <v>4439041821</v>
      </c>
      <c r="AE31" s="90">
        <f>SUM(AE26:AE30)</f>
        <v>691447200</v>
      </c>
      <c r="AF31" s="90">
        <f t="shared" si="14"/>
        <v>5130489021</v>
      </c>
      <c r="AG31" s="90">
        <f>SUM(AG26:AG30)</f>
        <v>7276681803</v>
      </c>
      <c r="AH31" s="90">
        <f>SUM(AH26:AH30)</f>
        <v>7276681803</v>
      </c>
      <c r="AI31" s="91">
        <f>SUM(AI26:AI30)</f>
        <v>1667879451</v>
      </c>
      <c r="AJ31" s="129">
        <f t="shared" si="15"/>
        <v>0.22920879270993733</v>
      </c>
      <c r="AK31" s="130">
        <f t="shared" si="16"/>
        <v>-0.6305054342304186</v>
      </c>
    </row>
    <row r="32" spans="1:37" ht="13.5">
      <c r="A32" s="68"/>
      <c r="B32" s="69" t="s">
        <v>446</v>
      </c>
      <c r="C32" s="70"/>
      <c r="D32" s="92">
        <f>SUM(D9:D16,D18:D24,D26:D30)</f>
        <v>18592110103</v>
      </c>
      <c r="E32" s="93">
        <f>SUM(E9:E16,E18:E24,E26:E30)</f>
        <v>3264465720</v>
      </c>
      <c r="F32" s="94">
        <f t="shared" si="0"/>
        <v>21856575823</v>
      </c>
      <c r="G32" s="92">
        <f>SUM(G9:G16,G18:G24,G26:G30)</f>
        <v>19209700325</v>
      </c>
      <c r="H32" s="93">
        <f>SUM(H9:H16,H18:H24,H26:H30)</f>
        <v>4074130481</v>
      </c>
      <c r="I32" s="94">
        <f t="shared" si="1"/>
        <v>23283830806</v>
      </c>
      <c r="J32" s="92">
        <f>SUM(J9:J16,J18:J24,J26:J30)</f>
        <v>5390899368</v>
      </c>
      <c r="K32" s="93">
        <f>SUM(K9:K16,K18:K24,K26:K30)</f>
        <v>344727551</v>
      </c>
      <c r="L32" s="93">
        <f t="shared" si="2"/>
        <v>5735626919</v>
      </c>
      <c r="M32" s="107">
        <f t="shared" si="3"/>
        <v>0.2624211114059465</v>
      </c>
      <c r="N32" s="92">
        <f>SUM(N9:N16,N18:N24,N26:N30)</f>
        <v>3934619477</v>
      </c>
      <c r="O32" s="93">
        <f>SUM(O9:O16,O18:O24,O26:O30)</f>
        <v>495563831</v>
      </c>
      <c r="P32" s="93">
        <f t="shared" si="4"/>
        <v>4430183308</v>
      </c>
      <c r="Q32" s="107">
        <f t="shared" si="5"/>
        <v>0.202693383624074</v>
      </c>
      <c r="R32" s="92">
        <f>SUM(R9:R16,R18:R24,R26:R30)</f>
        <v>4783366231</v>
      </c>
      <c r="S32" s="93">
        <f>SUM(S9:S16,S18:S24,S26:S30)</f>
        <v>718831908</v>
      </c>
      <c r="T32" s="93">
        <f t="shared" si="6"/>
        <v>5502198139</v>
      </c>
      <c r="U32" s="107">
        <f t="shared" si="7"/>
        <v>0.2363098316958282</v>
      </c>
      <c r="V32" s="92">
        <f>SUM(V9:V16,V18:V24,V26:V30)</f>
        <v>0</v>
      </c>
      <c r="W32" s="93">
        <f>SUM(W9:W16,W18:W24,W26:W30)</f>
        <v>0</v>
      </c>
      <c r="X32" s="93">
        <f t="shared" si="8"/>
        <v>0</v>
      </c>
      <c r="Y32" s="107">
        <f t="shared" si="9"/>
        <v>0</v>
      </c>
      <c r="Z32" s="92">
        <f t="shared" si="10"/>
        <v>14108885076</v>
      </c>
      <c r="AA32" s="93">
        <f t="shared" si="11"/>
        <v>1559123290</v>
      </c>
      <c r="AB32" s="93">
        <f t="shared" si="12"/>
        <v>15668008366</v>
      </c>
      <c r="AC32" s="107">
        <f t="shared" si="13"/>
        <v>0.6729136840301433</v>
      </c>
      <c r="AD32" s="92">
        <f>SUM(AD9:AD16,AD18:AD24,AD26:AD30)</f>
        <v>12365902704</v>
      </c>
      <c r="AE32" s="93">
        <f>SUM(AE9:AE16,AE18:AE24,AE26:AE30)</f>
        <v>1747268651</v>
      </c>
      <c r="AF32" s="93">
        <f t="shared" si="14"/>
        <v>14113171355</v>
      </c>
      <c r="AG32" s="93">
        <f>SUM(AG9:AG16,AG18:AG24,AG26:AG30)</f>
        <v>19974004444</v>
      </c>
      <c r="AH32" s="93">
        <f>SUM(AH9:AH16,AH18:AH24,AH26:AH30)</f>
        <v>19974004444</v>
      </c>
      <c r="AI32" s="94">
        <f>SUM(AI9:AI16,AI18:AI24,AI26:AI30)</f>
        <v>4629270855</v>
      </c>
      <c r="AJ32" s="131">
        <f t="shared" si="15"/>
        <v>0.23176478547297955</v>
      </c>
      <c r="AK32" s="132">
        <f t="shared" si="16"/>
        <v>-0.6101373673854894</v>
      </c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2020-05-15T07:25:25Z</dcterms:created>
  <dcterms:modified xsi:type="dcterms:W3CDTF">2020-05-25T18:13:27Z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